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C:\Users\richj\Desktop\My Files\FINC120 BHIC\"/>
    </mc:Choice>
  </mc:AlternateContent>
  <xr:revisionPtr revIDLastSave="0" documentId="8_{82A45B00-9DBA-4911-B332-7283B92E0A14}" xr6:coauthVersionLast="31" xr6:coauthVersionMax="31" xr10:uidLastSave="{00000000-0000-0000-0000-000000000000}"/>
  <bookViews>
    <workbookView xWindow="0" yWindow="0" windowWidth="15330" windowHeight="4110" tabRatio="736" firstSheet="1" activeTab="2" xr2:uid="{00000000-000D-0000-FFFF-FFFF00000000}"/>
  </bookViews>
  <sheets>
    <sheet name="BoostToolkitClipBoard2010" sheetId="11" state="veryHidden" r:id="rId1"/>
    <sheet name="Circularity" sheetId="51" r:id="rId2"/>
    <sheet name="Proforma" sheetId="48" r:id="rId3"/>
    <sheet name="DCF Model" sheetId="50" r:id="rId4"/>
  </sheets>
  <externalReferences>
    <externalReference r:id="rId5"/>
    <externalReference r:id="rId6"/>
  </externalReferences>
  <definedNames>
    <definedName name="CIQWBGuid" hidden="1">"a611639b-bab1-425e-aaa5-008c326fdfdb"</definedName>
    <definedName name="Inv_Cap">[1]Results!$E$182:$AD$182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41451.5654050926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NOPLAT">[1]Results!$E$145:$AD$145</definedName>
    <definedName name="One">'[1]Forecast Drivers'!$D$330</definedName>
    <definedName name="Products">[2]Array0!$B$5:$C$7</definedName>
    <definedName name="Rev">'[1]Forecast Drivers'!$E$25:$S$25</definedName>
  </definedNames>
  <calcPr calcId="179017" iterate="1"/>
  <fileRecoveryPr autoRecover="0"/>
</workbook>
</file>

<file path=xl/calcChain.xml><?xml version="1.0" encoding="utf-8"?>
<calcChain xmlns="http://schemas.openxmlformats.org/spreadsheetml/2006/main">
  <c r="E209" i="48" l="1"/>
  <c r="F209" i="48" s="1"/>
  <c r="G209" i="48" s="1"/>
  <c r="H209" i="48" s="1"/>
  <c r="D167" i="48" l="1"/>
  <c r="E167" i="48"/>
  <c r="D111" i="48"/>
  <c r="E111" i="48" s="1"/>
  <c r="H30" i="50" l="1"/>
  <c r="C30" i="50" l="1"/>
  <c r="G59" i="50"/>
  <c r="H59" i="50" s="1"/>
  <c r="E59" i="50"/>
  <c r="D59" i="50" s="1"/>
  <c r="E50" i="50"/>
  <c r="D50" i="50" s="1"/>
  <c r="C67" i="48" l="1"/>
  <c r="C63" i="48"/>
  <c r="C58" i="48"/>
  <c r="D33" i="48"/>
  <c r="E33" i="48"/>
  <c r="D32" i="48"/>
  <c r="E32" i="48"/>
  <c r="B47" i="48"/>
  <c r="B41" i="48"/>
  <c r="B45" i="48"/>
  <c r="B39" i="48"/>
  <c r="C69" i="48" l="1"/>
  <c r="E175" i="48"/>
  <c r="E129" i="48"/>
  <c r="D129" i="48"/>
  <c r="E118" i="48"/>
  <c r="D118" i="48"/>
  <c r="E116" i="48"/>
  <c r="D116" i="48"/>
  <c r="E108" i="48"/>
  <c r="D108" i="48"/>
  <c r="E99" i="48"/>
  <c r="E101" i="48" s="1"/>
  <c r="E102" i="48" s="1"/>
  <c r="D99" i="48"/>
  <c r="D101" i="48" s="1"/>
  <c r="D102" i="48" s="1"/>
  <c r="E92" i="48"/>
  <c r="D92" i="48"/>
  <c r="D94" i="48" s="1"/>
  <c r="E84" i="48"/>
  <c r="D84" i="48"/>
  <c r="E63" i="48"/>
  <c r="D63" i="48"/>
  <c r="E58" i="48"/>
  <c r="E42" i="48"/>
  <c r="E40" i="48"/>
  <c r="E50" i="48"/>
  <c r="E46" i="48"/>
  <c r="D35" i="48"/>
  <c r="D8" i="48" s="1"/>
  <c r="E35" i="48"/>
  <c r="E8" i="48" s="1"/>
  <c r="E121" i="48" l="1"/>
  <c r="D27" i="48"/>
  <c r="D10" i="48"/>
  <c r="D13" i="48" s="1"/>
  <c r="E26" i="48"/>
  <c r="E27" i="48"/>
  <c r="D26" i="48"/>
  <c r="E76" i="48"/>
  <c r="D86" i="48"/>
  <c r="D87" i="48" s="1"/>
  <c r="E24" i="48"/>
  <c r="E10" i="48"/>
  <c r="E25" i="48" s="1"/>
  <c r="E48" i="48"/>
  <c r="E36" i="48"/>
  <c r="E94" i="48"/>
  <c r="E86" i="48"/>
  <c r="E87" i="48" s="1"/>
  <c r="D25" i="48" l="1"/>
  <c r="D16" i="48"/>
  <c r="D17" i="48" s="1"/>
  <c r="D18" i="48" s="1"/>
  <c r="E13" i="48"/>
  <c r="D21" i="48" l="1"/>
  <c r="D66" i="48"/>
  <c r="D72" i="48"/>
  <c r="E16" i="48"/>
  <c r="D67" i="48" l="1"/>
  <c r="D135" i="48"/>
  <c r="D175" i="48"/>
  <c r="D58" i="48"/>
  <c r="D121" i="48" s="1"/>
  <c r="E17" i="48"/>
  <c r="E18" i="48" s="1"/>
  <c r="E21" i="48" s="1"/>
  <c r="D74" i="48" l="1"/>
  <c r="D75" i="48"/>
  <c r="E66" i="48"/>
  <c r="E135" i="48" s="1"/>
  <c r="D76" i="48"/>
  <c r="D69" i="48"/>
  <c r="D73" i="48"/>
  <c r="E72" i="48"/>
  <c r="E73" i="48"/>
  <c r="E67" i="48" l="1"/>
  <c r="E69" i="48" l="1"/>
  <c r="E75" i="48"/>
  <c r="E74" i="48"/>
  <c r="C7" i="51" l="1"/>
  <c r="C8" i="5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Wall Street Prep</author>
    <author>Windows User</author>
  </authors>
  <commentList>
    <comment ref="C3" authorId="0" shapeId="0" xr:uid="{00000000-0006-0000-0200-000001000000}">
      <text>
        <r>
          <rPr>
            <b/>
            <sz val="9"/>
            <color indexed="81"/>
            <rFont val="Tahoma"/>
            <family val="2"/>
          </rPr>
          <t>This will help us when Excel becomes unstable because of circular references with Interest Income and Interest Expenses
If you disable the circulartity, then turn it back ON, you allow Excel to reset itself</t>
        </r>
      </text>
    </comment>
    <comment ref="B12" authorId="1" shapeId="0" xr:uid="{70649940-2089-4CBD-A4A3-0CFCA338719A}">
      <text>
        <r>
          <rPr>
            <b/>
            <sz val="9"/>
            <color indexed="81"/>
            <rFont val="Tahoma"/>
            <family val="2"/>
          </rPr>
          <t>Depreciation is embedded in SG&amp;A</t>
        </r>
      </text>
    </comment>
    <comment ref="F14" authorId="1" shapeId="0" xr:uid="{3A27EF6B-B977-4886-9CBC-DF0ACF8F16E9}">
      <text>
        <r>
          <rPr>
            <b/>
            <sz val="9"/>
            <color indexed="81"/>
            <rFont val="Tahoma"/>
            <family val="2"/>
          </rPr>
          <t>Leave blank until end - You will create a circular reference from the forecast below</t>
        </r>
      </text>
    </comment>
    <comment ref="F15" authorId="1" shapeId="0" xr:uid="{9821945E-C02B-4BB6-96A6-2E6588B57A74}">
      <text>
        <r>
          <rPr>
            <b/>
            <sz val="9"/>
            <color indexed="81"/>
            <rFont val="Tahoma"/>
            <family val="2"/>
          </rPr>
          <t>Leave blank until end - You will create a circular reference from the forecast below</t>
        </r>
      </text>
    </comment>
    <comment ref="F24" authorId="1" shapeId="0" xr:uid="{94196910-6233-4809-A781-D9CBB1F2D431}">
      <text>
        <r>
          <rPr>
            <b/>
            <sz val="9"/>
            <color indexed="81"/>
            <rFont val="Tahoma"/>
            <family val="2"/>
          </rPr>
          <t>Link to Segment Analysis</t>
        </r>
      </text>
    </comment>
    <comment ref="C57" authorId="1" shapeId="0" xr:uid="{69B3C267-8AE5-478D-BF03-815B59F4C867}">
      <text>
        <r>
          <rPr>
            <b/>
            <sz val="9"/>
            <color indexed="81"/>
            <rFont val="Tahoma"/>
            <family val="2"/>
          </rPr>
          <t>Depreciates 10% per year for 10 years</t>
        </r>
      </text>
    </comment>
    <comment ref="F151" authorId="1" shapeId="0" xr:uid="{ABD31780-3CD5-4E06-A17E-43D8C66354D1}">
      <text>
        <r>
          <rPr>
            <b/>
            <sz val="9"/>
            <color indexed="81"/>
            <rFont val="Tahoma"/>
            <family val="2"/>
          </rPr>
          <t>Leave blank untill end.  Will link to Cell 166</t>
        </r>
      </text>
    </comment>
    <comment ref="F154" authorId="1" shapeId="0" xr:uid="{4BA96538-BF9C-49B6-9BAF-E38CDB209B78}">
      <text>
        <r>
          <rPr>
            <b/>
            <sz val="9"/>
            <color indexed="81"/>
            <rFont val="Tahoma"/>
            <family val="2"/>
          </rPr>
          <t>posititves go to cash.  Negatives draw on the revolver</t>
        </r>
      </text>
    </comment>
    <comment ref="B160" authorId="1" shapeId="0" xr:uid="{1CF9BC60-6B1C-41F8-91C6-85F129273CF1}">
      <text>
        <r>
          <rPr>
            <b/>
            <sz val="9"/>
            <color indexed="81"/>
            <rFont val="Tahoma"/>
            <family val="2"/>
          </rPr>
          <t>Use CF STMNT but do NOT include REVOLVER!</t>
        </r>
      </text>
    </comment>
    <comment ref="B161" authorId="1" shapeId="0" xr:uid="{7C62492D-0D39-489D-BC00-6EC1854961FF}">
      <text>
        <r>
          <rPr>
            <b/>
            <sz val="9"/>
            <color indexed="81"/>
            <rFont val="Tahoma"/>
            <family val="2"/>
          </rPr>
          <t>Company preference for the minimum amount of cash that is acceptable.  You determine this in the model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Wall Street Prep</author>
  </authors>
  <commentList>
    <comment ref="H30" authorId="0" shapeId="0" xr:uid="{F3A34165-D586-4C23-9C75-F752675D7E60}">
      <text>
        <r>
          <rPr>
            <sz val="9"/>
            <color indexed="81"/>
            <rFont val="Tahoma"/>
            <family val="2"/>
          </rPr>
          <t>Factset LTM EV/EBITDA</t>
        </r>
      </text>
    </comment>
  </commentList>
</comments>
</file>

<file path=xl/sharedStrings.xml><?xml version="1.0" encoding="utf-8"?>
<sst xmlns="http://schemas.openxmlformats.org/spreadsheetml/2006/main" count="290" uniqueCount="176">
  <si>
    <t>Tax rate</t>
  </si>
  <si>
    <t>Revenue growth</t>
  </si>
  <si>
    <t>Net income</t>
  </si>
  <si>
    <t>Operating profit (EBIT)</t>
  </si>
  <si>
    <t>EBITDA</t>
  </si>
  <si>
    <t>Interest income</t>
  </si>
  <si>
    <t>Basic shares outstanding</t>
  </si>
  <si>
    <t>Revenue</t>
  </si>
  <si>
    <t>Pretax profit</t>
  </si>
  <si>
    <t>% growth</t>
  </si>
  <si>
    <t>Gross Profit</t>
  </si>
  <si>
    <t>Taxes (enter expense as -)</t>
  </si>
  <si>
    <t>R&amp;D margin</t>
  </si>
  <si>
    <t>SG&amp;A margin</t>
  </si>
  <si>
    <t>Total</t>
  </si>
  <si>
    <t>Product</t>
  </si>
  <si>
    <t>Interest expense (enter as -)</t>
  </si>
  <si>
    <t>Gross profit as % of sales</t>
  </si>
  <si>
    <t>Growth rates &amp; margins</t>
  </si>
  <si>
    <t>INCOME STATEMENT</t>
  </si>
  <si>
    <t>SEGMENTS</t>
  </si>
  <si>
    <t>BALANCE SHEET</t>
  </si>
  <si>
    <t>Accounts receivable</t>
  </si>
  <si>
    <t>Inventory</t>
  </si>
  <si>
    <t>Total assets</t>
  </si>
  <si>
    <t>Accounts payable</t>
  </si>
  <si>
    <t>Revolver</t>
  </si>
  <si>
    <t>Total liabilities</t>
  </si>
  <si>
    <t>Retained earnings / accumulated deficit</t>
  </si>
  <si>
    <t>Total equity</t>
  </si>
  <si>
    <t>Balance check</t>
  </si>
  <si>
    <t>Ratios</t>
  </si>
  <si>
    <t>Net debt</t>
  </si>
  <si>
    <t>Net profit margin</t>
  </si>
  <si>
    <t>Return on assets (ROA)</t>
  </si>
  <si>
    <t>Return on book equity (ROE)</t>
  </si>
  <si>
    <t>x</t>
  </si>
  <si>
    <t>WORKING CAPITAL</t>
  </si>
  <si>
    <t>Beginning of period</t>
  </si>
  <si>
    <t>Increases / (decreases)</t>
  </si>
  <si>
    <t>End of period</t>
  </si>
  <si>
    <t>AR as % of sales</t>
  </si>
  <si>
    <t>Days sales outstanding (DSO)</t>
  </si>
  <si>
    <t xml:space="preserve">Inventory </t>
  </si>
  <si>
    <t>Inventory as % of COGS</t>
  </si>
  <si>
    <t>AP as % of COGS</t>
  </si>
  <si>
    <t>Days payables outstanding (DPO)</t>
  </si>
  <si>
    <t>PROPERTY, PLANT &amp; EQUIPMENT</t>
  </si>
  <si>
    <t>Plus: Capital expenditures</t>
  </si>
  <si>
    <t>Less: Depreciation</t>
  </si>
  <si>
    <t>Capex (enter as +)</t>
  </si>
  <si>
    <t>Depreciation (enter as -)</t>
  </si>
  <si>
    <t xml:space="preserve">Additional borrowing / (pay down) </t>
  </si>
  <si>
    <t>Weighted average interest rate</t>
  </si>
  <si>
    <t>CAPITAL STOCK</t>
  </si>
  <si>
    <t>Retained earnings</t>
  </si>
  <si>
    <t>Plus: Net income</t>
  </si>
  <si>
    <t>Less: Common dividends</t>
  </si>
  <si>
    <t xml:space="preserve">  Debt as % of total assets</t>
  </si>
  <si>
    <t xml:space="preserve">ST &amp; Long term debt </t>
  </si>
  <si>
    <t>Interest expense on debt</t>
  </si>
  <si>
    <t>CASH FLOW STATEMENT</t>
  </si>
  <si>
    <t>Cash from operating activities</t>
  </si>
  <si>
    <t>Cash from investing activities</t>
  </si>
  <si>
    <t>Cash from financing activities</t>
  </si>
  <si>
    <t>Net change in cash during period</t>
  </si>
  <si>
    <t>MODEL PLUG: REVOLVER &amp; CASH</t>
  </si>
  <si>
    <t>Revolver needs analysis</t>
  </si>
  <si>
    <t>Less: Minimum cash desired</t>
  </si>
  <si>
    <t>Equals: Cash available (needed) to paydown (draw from) revolver</t>
  </si>
  <si>
    <t>Interest rate on revolver</t>
  </si>
  <si>
    <t>Interest expense</t>
  </si>
  <si>
    <t>Cash</t>
  </si>
  <si>
    <t>+/- additions</t>
  </si>
  <si>
    <t>Interest rate on cash</t>
  </si>
  <si>
    <t>Beginning of period Cash</t>
  </si>
  <si>
    <t>Profit</t>
  </si>
  <si>
    <t>SCENARIO ANALYSIS</t>
  </si>
  <si>
    <t>Select an operating scenario:</t>
  </si>
  <si>
    <t>Base case</t>
  </si>
  <si>
    <t>Disable Circularity?</t>
  </si>
  <si>
    <t>Not Linked</t>
  </si>
  <si>
    <t>Cost of goods sold (enter as -)</t>
  </si>
  <si>
    <t>Research &amp; development costs (enter as -)</t>
  </si>
  <si>
    <t>Selling, general &amp; administrative costs (enter as -)</t>
  </si>
  <si>
    <t>Dumplings</t>
  </si>
  <si>
    <t>Basic Earnings Per Share or EPS</t>
  </si>
  <si>
    <t xml:space="preserve">Cash </t>
  </si>
  <si>
    <t xml:space="preserve">ST and Long term debt </t>
  </si>
  <si>
    <t>Property, plant &amp; equipment (the Cart)</t>
  </si>
  <si>
    <t>Gross profit as % of sales (aka: Gross Margin)</t>
  </si>
  <si>
    <t xml:space="preserve"> - Increase in Accounts receivable</t>
  </si>
  <si>
    <t xml:space="preserve"> - Increase in Inventory</t>
  </si>
  <si>
    <t xml:space="preserve"> + Increase in Accounts payable</t>
  </si>
  <si>
    <t xml:space="preserve"> + Depreciation </t>
  </si>
  <si>
    <t xml:space="preserve"> + Increase in ST and Long Term Debt</t>
  </si>
  <si>
    <t xml:space="preserve"> + Increase in New share issuances</t>
  </si>
  <si>
    <t xml:space="preserve"> + Increase in Revolver</t>
  </si>
  <si>
    <t>Plus: new share issuance proceeds</t>
  </si>
  <si>
    <t>Common stock issuance / additional paid in capital</t>
  </si>
  <si>
    <t>General assumptions</t>
  </si>
  <si>
    <t>Weighted average cost of capital</t>
  </si>
  <si>
    <t>EBIT</t>
  </si>
  <si>
    <t>tax rate</t>
  </si>
  <si>
    <t>EBIAT (NOPAT)</t>
  </si>
  <si>
    <t>Present value of Unlevered FCF</t>
  </si>
  <si>
    <t>Terminal year EBITDA</t>
  </si>
  <si>
    <t>Long term growth rate (g)</t>
  </si>
  <si>
    <t>Terminal value EBITDA multiple</t>
  </si>
  <si>
    <t xml:space="preserve">Terminal value </t>
  </si>
  <si>
    <t>Present value of terminal value</t>
  </si>
  <si>
    <t>Present value of stage 1 cash flows</t>
  </si>
  <si>
    <t xml:space="preserve">Enterprise value </t>
  </si>
  <si>
    <t>Implied TV perpetual growth rate</t>
  </si>
  <si>
    <t>Implied TV to EBITDA multiple</t>
  </si>
  <si>
    <t>Net Debt</t>
  </si>
  <si>
    <t>Fair value per share</t>
  </si>
  <si>
    <t>Cash &amp; equivalents ST &amp; LT market. securities</t>
  </si>
  <si>
    <t xml:space="preserve">Debt </t>
  </si>
  <si>
    <t>Enterprise value</t>
  </si>
  <si>
    <t>Less: Net debt</t>
  </si>
  <si>
    <t>Equity value</t>
  </si>
  <si>
    <t>Equity value per share</t>
  </si>
  <si>
    <t>Equity value per share using Perpetuity Approach</t>
  </si>
  <si>
    <t>Long term growth rate (g):</t>
  </si>
  <si>
    <t>WACC:</t>
  </si>
  <si>
    <t>Equity value per share using the EBITDA Multiple Approach</t>
  </si>
  <si>
    <t>Exit EBITDA Multiple</t>
  </si>
  <si>
    <t xml:space="preserve">Discounted Cash Flow Model </t>
  </si>
  <si>
    <t>2 years ago</t>
  </si>
  <si>
    <t>3 years ago</t>
  </si>
  <si>
    <t>Current Year</t>
  </si>
  <si>
    <t>2 years from now</t>
  </si>
  <si>
    <t>3 years from now</t>
  </si>
  <si>
    <t>4 years from now</t>
  </si>
  <si>
    <t>5 years from now</t>
  </si>
  <si>
    <t>1 year forecast</t>
  </si>
  <si>
    <t>Last year</t>
  </si>
  <si>
    <t>Dumpling Unit Growth %</t>
  </si>
  <si>
    <t>LoMein</t>
  </si>
  <si>
    <t>Interest Income</t>
  </si>
  <si>
    <t>Interest Rate Earned on Profits</t>
  </si>
  <si>
    <t>NO</t>
  </si>
  <si>
    <t xml:space="preserve"> - Capital expenditures</t>
  </si>
  <si>
    <t>Shares Outstanding</t>
  </si>
  <si>
    <t>EBITDA Method</t>
  </si>
  <si>
    <t>Perpetuity Method</t>
  </si>
  <si>
    <t>Exit EBITDA multiple method</t>
  </si>
  <si>
    <t xml:space="preserve"> ---Link the following to the Cash Flow Statement---</t>
  </si>
  <si>
    <t>YES</t>
  </si>
  <si>
    <t>Average Selling Price per Unit (ASP)</t>
  </si>
  <si>
    <t>Other Items (Burrittos, Quesidillas, Tacos, etc)</t>
  </si>
  <si>
    <t>Unit Sales</t>
  </si>
  <si>
    <t>Other Items Growth Rate (Burrittos, Quesidillas, Tacos, etc)</t>
  </si>
  <si>
    <t xml:space="preserve">Asset turnover </t>
  </si>
  <si>
    <t>Debt to Equity</t>
  </si>
  <si>
    <t>Increases in Assets use Cash</t>
  </si>
  <si>
    <t xml:space="preserve">     Increases are - and decreases are +</t>
  </si>
  <si>
    <t>Increases in Liabilities create Cash</t>
  </si>
  <si>
    <t xml:space="preserve">     Increases are + and decreases are -</t>
  </si>
  <si>
    <t>Plus: Positive free cash flows generated during period</t>
  </si>
  <si>
    <t xml:space="preserve"> + Depreciation</t>
  </si>
  <si>
    <t xml:space="preserve"> - Increase to Accounts Receivable</t>
  </si>
  <si>
    <t xml:space="preserve"> - Increase to Inventory</t>
  </si>
  <si>
    <t xml:space="preserve"> + Increase to Accounts Payable</t>
  </si>
  <si>
    <t>Unlevered Free Cash Flow to the Firm (FCFF)</t>
  </si>
  <si>
    <t>Adjusted FCFF for Perpetuity</t>
  </si>
  <si>
    <t xml:space="preserve">FCFF in last forecast period </t>
  </si>
  <si>
    <t>Bull case</t>
  </si>
  <si>
    <t>Bear case</t>
  </si>
  <si>
    <t>Lo Mein Unit Growth %</t>
  </si>
  <si>
    <t>Bull Case</t>
  </si>
  <si>
    <t>Year 1 Revenue Growth Rate</t>
  </si>
  <si>
    <t>Profit Margin</t>
  </si>
  <si>
    <t>Year 1 Gross</t>
  </si>
  <si>
    <t>ENABLE ITERATIVE CALCULATIONS by going to File/Options/Formulas and check the box to "enable itaerations"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</si>
</sst>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_);\(#,##0.0\);@_)"/>
    <numFmt numFmtId="165" formatCode="0000\P"/>
    <numFmt numFmtId="166" formatCode="0000\A"/>
    <numFmt numFmtId="167" formatCode="#,##0.00_);\(#,##0\)"/>
    <numFmt numFmtId="168" formatCode="#,##0.0%_);\(#,##0.0%\)"/>
    <numFmt numFmtId="169" formatCode="0.0\ \x"/>
    <numFmt numFmtId="170" formatCode="#,##0.00\ ;\(#,##0.00\)"/>
    <numFmt numFmtId="171" formatCode="&quot;$&quot;#,##0.00\ ;\(&quot;$&quot;#,##0.00\)"/>
    <numFmt numFmtId="172" formatCode="0.0%_);\(0.0%\)"/>
    <numFmt numFmtId="173" formatCode="0.000\ \x&quot;rate&quot;"/>
    <numFmt numFmtId="174" formatCode="#,##0.000_);[Red]\(#,##0.000\)"/>
    <numFmt numFmtId="175" formatCode="0.00_);\(0.00\);0.00"/>
    <numFmt numFmtId="176" formatCode="\C&quot;$&quot;#,##0.00_);[Red]\(&quot;$&quot;#,##0.00\)"/>
    <numFmt numFmtId="177" formatCode="#,##0%_);\(#,##0.0%\)"/>
    <numFmt numFmtId="178" formatCode="_(* #,##0.00000000_);_(* \(#,##0.00000000\);_(* &quot;-&quot;?_);_(@_)"/>
    <numFmt numFmtId="179" formatCode="mmm\-d\-yyyy"/>
    <numFmt numFmtId="180" formatCode="mmm\-yyyy"/>
    <numFmt numFmtId="181" formatCode="yyyy"/>
    <numFmt numFmtId="182" formatCode="0.00\x&quot;rate&quot;"/>
    <numFmt numFmtId="183" formatCode="0.0&quot;  &quot;"/>
    <numFmt numFmtId="184" formatCode="&quot;$&quot;#,##0.0\ ;[Red]\(&quot;$&quot;#,##0\)"/>
    <numFmt numFmtId="185" formatCode="_(&quot;$&quot;* #,##0.00_);_(&quot;$&quot;* \(#,##0.00\);_(&quot;$&quot;* &quot;-&quot;?_);_(@_)"/>
    <numFmt numFmtId="186" formatCode="&quot;$&quot;#,##0.000_);[Red]\(&quot;$&quot;#,##0.000\)"/>
    <numFmt numFmtId="187" formatCode="&quot;$&quot;#,##0.00&quot;A&quot;;[Red]\(&quot;$&quot;#,##0.00\)&quot;A&quot;"/>
    <numFmt numFmtId="188" formatCode="#,##0.0\ ;[Red]\(&quot;$&quot;#,##0\)"/>
    <numFmt numFmtId="189" formatCode="&quot;$&quot;#,##0.00&quot;E&quot;;[Red]\(&quot;$&quot;#,##0.00\)&quot;E&quot;"/>
    <numFmt numFmtId="190" formatCode="_([$€-2]* #,##0.00_);_([$€-2]* \(#,##0.00\);_([$€-2]* &quot;-&quot;??_)"/>
    <numFmt numFmtId="191" formatCode="#,##0.00;\(#,##0.00\)"/>
    <numFmt numFmtId="192" formatCode=".%\,\(0.0%%;\t"/>
    <numFmt numFmtId="193" formatCode="#,##0.0_);[Red]\(#,##0.0\)"/>
    <numFmt numFmtId="194" formatCode="0.0%_);[Red]\(0.0%\)"/>
    <numFmt numFmtId="195" formatCode="0.00_);\(0.00\);0.00_)"/>
    <numFmt numFmtId="196" formatCode="0.0%"/>
    <numFmt numFmtId="197" formatCode="#,##0\x"/>
    <numFmt numFmtId="198" formatCode="&quot;TKR&quot;\ 0"/>
    <numFmt numFmtId="199" formatCode=".%\,\(0.%%;\t"/>
    <numFmt numFmtId="200" formatCode="&quot;$&quot;#,###.0\ \ "/>
    <numFmt numFmtId="201" formatCode="#,##0.00\x_);[Red]\(#,##0.00\x\)"/>
    <numFmt numFmtId="202" formatCode="#,##0.0_);\(#,##0.0\)"/>
    <numFmt numFmtId="203" formatCode="#,##0.000_);\(#,##0.000\)"/>
    <numFmt numFmtId="204" formatCode="#,##0.00\x_);[Red]\(#,##0.00\x\);&quot;--  &quot;"/>
    <numFmt numFmtId="205" formatCode="_(* #,##0.0_);_(* \(#,##0.0\);_(* &quot;-&quot;??_);_(@_)"/>
    <numFmt numFmtId="206" formatCode="0.0\x_);[Red]\(0.0\x\)"/>
    <numFmt numFmtId="207" formatCode="0.0\ "/>
    <numFmt numFmtId="208" formatCode="&quot;$&quot;#,##0.0;\(&quot;$&quot;#,##0.00\)"/>
    <numFmt numFmtId="209" formatCode="#,##0.00%_);\(#,##0.00%\)"/>
    <numFmt numFmtId="210" formatCode="0.00\%;\-0.00\%;0.00\%"/>
    <numFmt numFmtId="211" formatCode="0.0%\ ;\(0.0%\)"/>
    <numFmt numFmtId="212" formatCode="_(&quot;$&quot;* #,##0_);_(&quot;$&quot;* \(#,##0\);_(&quot;$&quot;* &quot;-&quot;??_);_(@_)"/>
    <numFmt numFmtId="213" formatCode="&quot;$&quot;0.00\ "/>
    <numFmt numFmtId="214" formatCode="0.0\ \ \ \ \ "/>
    <numFmt numFmtId="215" formatCode="0.00\x;\-0.00\x;0.00\x"/>
    <numFmt numFmtId="216" formatCode="&quot;$&quot;#,##0.000_);\(&quot;$&quot;#,##0.000\)"/>
    <numFmt numFmtId="217" formatCode="#,##0.0_);\(#,##0.0\);_(* &quot;-&quot;_)"/>
    <numFmt numFmtId="218" formatCode="_(&quot;$&quot;* #,##0.00_);_(&quot;$&quot;* \(#,##0.00\);_(* &quot;-&quot;_);_(@_)"/>
    <numFmt numFmtId="219" formatCode="0.00%_);[Red]\(0.00%\)"/>
    <numFmt numFmtId="220" formatCode="#,##0.0\x_);\(#,##0.0\x\)"/>
    <numFmt numFmtId="221" formatCode="#,##0.00\x_);\(#,##0.00\x\)"/>
    <numFmt numFmtId="222" formatCode="###0&quot;E&quot;_)"/>
    <numFmt numFmtId="223" formatCode="&quot;$&quot;#,##0.00_);\(&quot;$&quot;#,##0.00\);@_)"/>
    <numFmt numFmtId="224" formatCode="[&gt;1]&quot;10Q: &quot;0&quot; qtrs&quot;;&quot;10Q: &quot;0&quot; qtr&quot;"/>
    <numFmt numFmtId="225" formatCode="&quot;$&quot;#,##0.00_);[Red]\(&quot;$&quot;#,##0.00\);&quot;--  &quot;;_(@_)"/>
    <numFmt numFmtId="226" formatCode="mmm\-dd\-yy"/>
    <numFmt numFmtId="227" formatCode="mmm\-dd\-yyyy"/>
    <numFmt numFmtId="228" formatCode="#,##0.0_);[Red]\(#,##0.0\);&quot;--  &quot;"/>
    <numFmt numFmtId="229" formatCode="0.00\x"/>
    <numFmt numFmtId="230" formatCode="0.0&quot; years&quot;"/>
    <numFmt numFmtId="231" formatCode="0.0"/>
    <numFmt numFmtId="232" formatCode="m/d/yy;@"/>
    <numFmt numFmtId="233" formatCode="0\A;[Red]0\A"/>
    <numFmt numFmtId="234" formatCode="&quot;$&quot;#,##0.0_);\(&quot;$&quot;#,##0.0\)"/>
    <numFmt numFmtId="235" formatCode="0.0%_);\(0.0%\);@_)"/>
    <numFmt numFmtId="236" formatCode="0.00\x_);\(0.00\x\);@_)"/>
    <numFmt numFmtId="237" formatCode="0\ &quot;days&quot;"/>
    <numFmt numFmtId="238" formatCode="#,##0_);\(#,##0\);@_)"/>
    <numFmt numFmtId="239" formatCode="0%_);\(0%\);@_)"/>
    <numFmt numFmtId="240" formatCode="#,##0.0"/>
    <numFmt numFmtId="241" formatCode="_(* #,##0_);_(* \(#,##0\);_(* &quot;-&quot;??_);_(@_)"/>
    <numFmt numFmtId="242" formatCode="0.000%"/>
    <numFmt numFmtId="243" formatCode="0.000\x_);\(0.000\x\);@_)"/>
    <numFmt numFmtId="244" formatCode="0.0\x_);\(0.0\x\);@_)"/>
    <numFmt numFmtId="245" formatCode="0.000%_);\(0.000%\);@_)"/>
    <numFmt numFmtId="246" formatCode="#,##0.000"/>
    <numFmt numFmtId="247" formatCode="#,##0.00_);\(#,##0.00\);\-_);@_)"/>
    <numFmt numFmtId="248" formatCode="#,##0.0_);\(#,##0.0\);\-_);@_)"/>
  </numFmts>
  <fonts count="93">
    <font>
      <sz val="11"/>
      <color theme="1"/>
      <name val="Calibri"/>
      <family val="2"/>
      <scheme val="minor"/>
    </font>
    <font>
      <sz val="10"/>
      <name val="GillSans"/>
    </font>
    <font>
      <sz val="8"/>
      <color indexed="49"/>
      <name val="Times New Roman"/>
      <family val="1"/>
    </font>
    <font>
      <sz val="10"/>
      <name val="Arial"/>
      <family val="2"/>
    </font>
    <font>
      <sz val="10"/>
      <name val="Trebuchet MS"/>
      <family val="2"/>
    </font>
    <font>
      <sz val="11"/>
      <color indexed="8"/>
      <name val="Calibri"/>
      <family val="2"/>
    </font>
    <font>
      <sz val="11"/>
      <color indexed="9"/>
      <name val="Calibri"/>
      <family val="2"/>
    </font>
    <font>
      <sz val="11"/>
      <color indexed="20"/>
      <name val="Calibri"/>
      <family val="2"/>
    </font>
    <font>
      <sz val="8"/>
      <name val="Times New Roman"/>
      <family val="1"/>
    </font>
    <font>
      <sz val="10"/>
      <name val="Times New Roman"/>
      <family val="1"/>
    </font>
    <font>
      <b/>
      <sz val="18"/>
      <name val="Tms Rmn"/>
    </font>
    <font>
      <b/>
      <sz val="11"/>
      <color indexed="52"/>
      <name val="Calibri"/>
      <family val="2"/>
    </font>
    <font>
      <b/>
      <sz val="11"/>
      <color indexed="9"/>
      <name val="Calibri"/>
      <family val="2"/>
    </font>
    <font>
      <b/>
      <sz val="7"/>
      <name val="GillSans"/>
    </font>
    <font>
      <sz val="10"/>
      <name val="Geneva"/>
    </font>
    <font>
      <sz val="24"/>
      <name val="Arial"/>
      <family val="2"/>
    </font>
    <font>
      <sz val="8"/>
      <name val="Arial"/>
      <family val="2"/>
    </font>
    <font>
      <sz val="10"/>
      <name val="Helvetica"/>
      <family val="2"/>
    </font>
    <font>
      <b/>
      <sz val="8"/>
      <name val="Arial"/>
      <family val="2"/>
    </font>
    <font>
      <b/>
      <sz val="8"/>
      <name val="Times New Roman"/>
      <family val="1"/>
    </font>
    <font>
      <i/>
      <sz val="11"/>
      <color indexed="23"/>
      <name val="Calibri"/>
      <family val="2"/>
    </font>
    <font>
      <sz val="11"/>
      <color indexed="17"/>
      <name val="Calibri"/>
      <family val="2"/>
    </font>
    <font>
      <i/>
      <sz val="8"/>
      <color indexed="17"/>
      <name val="Times New Roman"/>
      <family val="1"/>
    </font>
    <font>
      <sz val="8"/>
      <color indexed="21"/>
      <name val="Arial"/>
      <family val="2"/>
    </font>
    <font>
      <b/>
      <sz val="15"/>
      <color indexed="56"/>
      <name val="Calibri"/>
      <family val="2"/>
    </font>
    <font>
      <b/>
      <sz val="13"/>
      <color indexed="56"/>
      <name val="Calibri"/>
      <family val="2"/>
    </font>
    <font>
      <b/>
      <sz val="11"/>
      <color indexed="56"/>
      <name val="Calibri"/>
      <family val="2"/>
    </font>
    <font>
      <sz val="10"/>
      <color indexed="12"/>
      <name val="Trebuchet MS"/>
      <family val="2"/>
    </font>
    <font>
      <sz val="10"/>
      <name val="MS Sans Serif"/>
      <family val="2"/>
    </font>
    <font>
      <sz val="11"/>
      <color indexed="62"/>
      <name val="Calibri"/>
      <family val="2"/>
    </font>
    <font>
      <b/>
      <sz val="10"/>
      <color indexed="9"/>
      <name val="Tms Rmn"/>
    </font>
    <font>
      <b/>
      <sz val="10"/>
      <name val="Arial"/>
      <family val="2"/>
    </font>
    <font>
      <sz val="11"/>
      <color indexed="52"/>
      <name val="Calibri"/>
      <family val="2"/>
    </font>
    <font>
      <sz val="8"/>
      <color indexed="18"/>
      <name val="Times New Roman"/>
      <family val="1"/>
    </font>
    <font>
      <sz val="11"/>
      <color indexed="60"/>
      <name val="Calibri"/>
      <family val="2"/>
    </font>
    <font>
      <b/>
      <sz val="11"/>
      <color indexed="63"/>
      <name val="Calibri"/>
      <family val="2"/>
    </font>
    <font>
      <sz val="10"/>
      <name val="Palatino"/>
    </font>
    <font>
      <sz val="12"/>
      <name val="Baskerville MT"/>
    </font>
    <font>
      <u/>
      <sz val="10"/>
      <name val="GillSans"/>
      <family val="2"/>
    </font>
    <font>
      <sz val="10"/>
      <name val="GillSans Light"/>
    </font>
    <font>
      <b/>
      <sz val="12"/>
      <name val="Arial"/>
      <family val="2"/>
    </font>
    <font>
      <b/>
      <sz val="16"/>
      <name val="Arial"/>
      <family val="2"/>
    </font>
    <font>
      <sz val="8"/>
      <name val="MS Sans Serif"/>
      <family val="2"/>
    </font>
    <font>
      <sz val="8.25"/>
      <color indexed="8"/>
      <name val="Arial"/>
      <family val="2"/>
    </font>
    <font>
      <b/>
      <u val="singleAccounting"/>
      <sz val="8"/>
      <color indexed="8"/>
      <name val="Arial"/>
      <family val="2"/>
    </font>
    <font>
      <sz val="8"/>
      <color indexed="8"/>
      <name val="Arial"/>
      <family val="2"/>
    </font>
    <font>
      <sz val="8"/>
      <color indexed="39"/>
      <name val="Arial"/>
      <family val="2"/>
    </font>
    <font>
      <sz val="7"/>
      <name val="Times New Roman"/>
      <family val="1"/>
    </font>
    <font>
      <sz val="7"/>
      <color indexed="17"/>
      <name val="Times New Roman"/>
      <family val="1"/>
    </font>
    <font>
      <sz val="7"/>
      <color indexed="18"/>
      <name val="Times New Roman"/>
      <family val="1"/>
    </font>
    <font>
      <b/>
      <sz val="12"/>
      <name val="GillSans"/>
      <family val="2"/>
    </font>
    <font>
      <b/>
      <sz val="18"/>
      <color indexed="56"/>
      <name val="Cambria"/>
      <family val="2"/>
    </font>
    <font>
      <b/>
      <sz val="11"/>
      <name val="GillSans"/>
    </font>
    <font>
      <b/>
      <sz val="8"/>
      <color indexed="18"/>
      <name val="Times New Roman"/>
      <family val="1"/>
    </font>
    <font>
      <i/>
      <sz val="8"/>
      <name val="Times New Roman"/>
      <family val="1"/>
    </font>
    <font>
      <u/>
      <sz val="11"/>
      <name val="GillSans"/>
      <family val="2"/>
    </font>
    <font>
      <b/>
      <sz val="11"/>
      <color indexed="8"/>
      <name val="Calibri"/>
      <family val="2"/>
    </font>
    <font>
      <sz val="11"/>
      <color indexed="10"/>
      <name val="Calibri"/>
      <family val="2"/>
    </font>
    <font>
      <b/>
      <sz val="9"/>
      <color indexed="81"/>
      <name val="Tahoma"/>
      <family val="2"/>
    </font>
    <font>
      <sz val="10"/>
      <color indexed="8"/>
      <name val="Arial"/>
      <family val="2"/>
    </font>
    <font>
      <b/>
      <sz val="8"/>
      <color indexed="8"/>
      <name val="Verdana"/>
      <family val="2"/>
    </font>
    <font>
      <sz val="8"/>
      <color indexed="12"/>
      <name val="Arial"/>
      <family val="2"/>
    </font>
    <font>
      <sz val="1"/>
      <color indexed="9"/>
      <name val="Symbol"/>
      <family val="1"/>
      <charset val="2"/>
    </font>
    <font>
      <sz val="11"/>
      <color indexed="8"/>
      <name val="Calibri"/>
      <family val="2"/>
      <scheme val="minor"/>
    </font>
    <font>
      <b/>
      <u val="singleAccounting"/>
      <sz val="8"/>
      <color indexed="8"/>
      <name val="Verdana"/>
      <family val="2"/>
    </font>
    <font>
      <b/>
      <sz val="10"/>
      <color indexed="9"/>
      <name val="Arial"/>
      <family val="2"/>
    </font>
    <font>
      <b/>
      <sz val="12"/>
      <color indexed="8"/>
      <name val="Verdana"/>
      <family val="2"/>
    </font>
    <font>
      <sz val="8"/>
      <color indexed="10"/>
      <name val="Arial"/>
      <family val="2"/>
    </font>
    <font>
      <b/>
      <sz val="8"/>
      <color indexed="9"/>
      <name val="Verdana"/>
      <family val="2"/>
    </font>
    <font>
      <vertAlign val="subscript"/>
      <sz val="8"/>
      <color indexed="8"/>
      <name val="Arial"/>
      <family val="2"/>
    </font>
    <font>
      <vertAlign val="superscript"/>
      <sz val="8"/>
      <color indexed="8"/>
      <name val="Arial"/>
      <family val="2"/>
    </font>
    <font>
      <b/>
      <sz val="8"/>
      <color indexed="8"/>
      <name val="Arial"/>
      <family val="2"/>
    </font>
    <font>
      <i/>
      <sz val="8"/>
      <color indexed="8"/>
      <name val="Arial"/>
      <family val="2"/>
    </font>
    <font>
      <b/>
      <sz val="13"/>
      <color indexed="8"/>
      <name val="Verdana"/>
      <family val="2"/>
    </font>
    <font>
      <sz val="11"/>
      <color theme="1"/>
      <name val="Calibri"/>
      <family val="2"/>
      <scheme val="minor"/>
    </font>
    <font>
      <sz val="11"/>
      <name val="Calibri"/>
      <family val="2"/>
      <scheme val="minor"/>
    </font>
    <font>
      <b/>
      <sz val="11"/>
      <name val="Calibri"/>
      <family val="2"/>
      <scheme val="minor"/>
    </font>
    <font>
      <i/>
      <sz val="11"/>
      <name val="Calibri"/>
      <family val="2"/>
      <scheme val="minor"/>
    </font>
    <font>
      <u/>
      <sz val="11"/>
      <name val="Calibri"/>
      <family val="2"/>
      <scheme val="minor"/>
    </font>
    <font>
      <sz val="12"/>
      <color theme="1"/>
      <name val="Calibri"/>
      <family val="2"/>
      <scheme val="minor"/>
    </font>
    <font>
      <b/>
      <sz val="12"/>
      <color theme="1"/>
      <name val="Calibri"/>
      <family val="2"/>
      <scheme val="minor"/>
    </font>
    <font>
      <sz val="11"/>
      <color rgb="FFFF0000"/>
      <name val="Calibri"/>
      <family val="2"/>
      <scheme val="minor"/>
    </font>
    <font>
      <b/>
      <sz val="11"/>
      <color theme="1"/>
      <name val="Calibri"/>
      <family val="2"/>
      <scheme val="minor"/>
    </font>
    <font>
      <sz val="9"/>
      <color indexed="81"/>
      <name val="Tahoma"/>
      <family val="2"/>
    </font>
    <font>
      <b/>
      <sz val="20"/>
      <color theme="1"/>
      <name val="Calibri"/>
      <family val="2"/>
      <scheme val="minor"/>
    </font>
    <font>
      <b/>
      <sz val="11"/>
      <color indexed="8"/>
      <name val="Calibri"/>
      <family val="2"/>
      <scheme val="minor"/>
    </font>
    <font>
      <sz val="11"/>
      <color rgb="FF000000"/>
      <name val="Calibri"/>
      <family val="2"/>
      <scheme val="minor"/>
    </font>
    <font>
      <i/>
      <sz val="11"/>
      <color theme="1"/>
      <name val="Calibri"/>
      <family val="2"/>
      <scheme val="minor"/>
    </font>
    <font>
      <sz val="11"/>
      <color rgb="FF008000"/>
      <name val="Calibri"/>
      <family val="2"/>
      <scheme val="minor"/>
    </font>
    <font>
      <i/>
      <sz val="11"/>
      <color rgb="FF008000"/>
      <name val="Calibri"/>
      <family val="2"/>
      <scheme val="minor"/>
    </font>
    <font>
      <b/>
      <sz val="11"/>
      <color rgb="FF000000"/>
      <name val="Calibri"/>
      <family val="2"/>
      <scheme val="minor"/>
    </font>
    <font>
      <sz val="11"/>
      <color rgb="FF0000FF"/>
      <name val="Calibri"/>
      <family val="2"/>
      <scheme val="minor"/>
    </font>
    <font>
      <u val="singleAccounting"/>
      <sz val="11"/>
      <color theme="1"/>
      <name val="Calibri"/>
      <family val="2"/>
      <scheme val="minor"/>
    </font>
  </fonts>
  <fills count="45">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lightGray">
        <fgColor indexed="12"/>
      </patternFill>
    </fill>
    <fill>
      <patternFill patternType="solid">
        <fgColor indexed="26"/>
        <bgColor indexed="64"/>
      </patternFill>
    </fill>
    <fill>
      <patternFill patternType="solid">
        <fgColor indexed="15"/>
        <bgColor indexed="64"/>
      </patternFill>
    </fill>
    <fill>
      <patternFill patternType="solid">
        <fgColor indexed="43"/>
      </patternFill>
    </fill>
    <fill>
      <patternFill patternType="solid">
        <fgColor indexed="8"/>
        <bgColor indexed="64"/>
      </patternFill>
    </fill>
    <fill>
      <patternFill patternType="solid">
        <fgColor indexed="13"/>
        <bgColor indexed="64"/>
      </patternFill>
    </fill>
    <fill>
      <patternFill patternType="solid">
        <fgColor indexed="26"/>
      </patternFill>
    </fill>
    <fill>
      <patternFill patternType="solid">
        <fgColor indexed="61"/>
        <bgColor indexed="64"/>
      </patternFill>
    </fill>
    <fill>
      <patternFill patternType="solid">
        <fgColor indexed="60"/>
        <bgColor indexed="64"/>
      </patternFill>
    </fill>
    <fill>
      <patternFill patternType="solid">
        <fgColor rgb="FF808080"/>
        <bgColor indexed="64"/>
      </patternFill>
    </fill>
    <fill>
      <patternFill patternType="solid">
        <fgColor indexed="62"/>
        <bgColor indexed="64"/>
      </patternFill>
    </fill>
    <fill>
      <patternFill patternType="solid">
        <fgColor indexed="63"/>
        <bgColor indexed="64"/>
      </patternFill>
    </fill>
    <fill>
      <patternFill patternType="solid">
        <fgColor indexed="56"/>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tint="-0.249977111117893"/>
        <bgColor indexed="64"/>
      </patternFill>
    </fill>
  </fills>
  <borders count="41">
    <border>
      <left/>
      <right/>
      <top/>
      <bottom/>
      <diagonal/>
    </border>
    <border>
      <left/>
      <right/>
      <top/>
      <bottom style="thin">
        <color rgb="FF000000"/>
      </bottom>
      <diagonal/>
    </border>
    <border>
      <left style="thin">
        <color indexed="23"/>
      </left>
      <right style="thin">
        <color indexed="23"/>
      </right>
      <top style="thin">
        <color indexed="23"/>
      </top>
      <bottom style="thin">
        <color indexed="23"/>
      </bottom>
      <diagonal/>
    </border>
    <border>
      <left/>
      <right/>
      <top/>
      <bottom style="double">
        <color indexed="64"/>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style="thin">
        <color indexed="64"/>
      </right>
      <top/>
      <bottom/>
      <diagonal/>
    </border>
    <border>
      <left style="thin">
        <color indexed="9"/>
      </left>
      <right style="thin">
        <color indexed="9"/>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diagonal/>
    </border>
    <border>
      <left/>
      <right/>
      <top/>
      <bottom style="thick">
        <color indexed="64"/>
      </bottom>
      <diagonal/>
    </border>
    <border>
      <left/>
      <right/>
      <top style="thin">
        <color indexed="62"/>
      </top>
      <bottom style="double">
        <color indexed="62"/>
      </bottom>
      <diagonal/>
    </border>
    <border>
      <left style="thin">
        <color indexed="23"/>
      </left>
      <right style="thin">
        <color indexed="23"/>
      </right>
      <top/>
      <bottom/>
      <diagonal/>
    </border>
    <border>
      <left style="thin">
        <color indexed="64"/>
      </left>
      <right style="thin">
        <color indexed="64"/>
      </right>
      <top/>
      <bottom style="thin">
        <color indexed="64"/>
      </bottom>
      <diagonal/>
    </border>
    <border>
      <left/>
      <right style="hair">
        <color rgb="FF000000"/>
      </right>
      <top/>
      <bottom/>
      <diagonal/>
    </border>
    <border>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000000"/>
      </top>
      <bottom style="thin">
        <color indexed="64"/>
      </bottom>
      <diagonal/>
    </border>
    <border>
      <left/>
      <right/>
      <top style="medium">
        <color rgb="FF000000"/>
      </top>
      <bottom style="medium">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14">
    <xf numFmtId="0" fontId="0" fillId="0" borderId="0"/>
    <xf numFmtId="0" fontId="1" fillId="0" borderId="0"/>
    <xf numFmtId="167" fontId="1" fillId="0" borderId="0">
      <alignment horizontal="right"/>
    </xf>
    <xf numFmtId="168" fontId="1" fillId="2" borderId="0"/>
    <xf numFmtId="169" fontId="1" fillId="2" borderId="0"/>
    <xf numFmtId="168" fontId="1" fillId="2" borderId="0"/>
    <xf numFmtId="170" fontId="1" fillId="2" borderId="0"/>
    <xf numFmtId="171" fontId="1" fillId="2" borderId="0">
      <alignment horizontal="right"/>
    </xf>
    <xf numFmtId="172" fontId="2" fillId="0" borderId="0" applyFont="0" applyFill="0" applyBorder="0" applyAlignment="0" applyProtection="0"/>
    <xf numFmtId="0" fontId="3" fillId="0" borderId="0" applyNumberFormat="0" applyFont="0" applyFill="0" applyBorder="0" applyAlignment="0" applyProtection="0"/>
    <xf numFmtId="173" fontId="4"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4" fillId="0" borderId="0"/>
    <xf numFmtId="0" fontId="7" fillId="4" borderId="0" applyNumberFormat="0" applyBorder="0" applyAlignment="0" applyProtection="0"/>
    <xf numFmtId="174" fontId="8" fillId="0" borderId="0" applyFont="0" applyFill="0" applyBorder="0" applyAlignment="0" applyProtection="0"/>
    <xf numFmtId="38" fontId="8" fillId="0" borderId="0" applyFill="0" applyBorder="0" applyAlignment="0" applyProtection="0">
      <protection locked="0"/>
    </xf>
    <xf numFmtId="0" fontId="9" fillId="0" borderId="0"/>
    <xf numFmtId="37" fontId="10" fillId="0" borderId="0">
      <alignment horizontal="centerContinuous"/>
    </xf>
    <xf numFmtId="0" fontId="11" fillId="21" borderId="2" applyNumberFormat="0" applyAlignment="0" applyProtection="0"/>
    <xf numFmtId="174" fontId="8" fillId="0" borderId="0" applyFont="0" applyFill="0" applyBorder="0" applyAlignment="0" applyProtection="0">
      <protection locked="0"/>
    </xf>
    <xf numFmtId="174" fontId="8" fillId="0" borderId="3" applyFont="0" applyFill="0" applyAlignment="0" applyProtection="0"/>
    <xf numFmtId="0" fontId="12" fillId="22" borderId="4" applyNumberFormat="0" applyAlignment="0" applyProtection="0"/>
    <xf numFmtId="0" fontId="3" fillId="0" borderId="0">
      <alignment horizontal="center" wrapText="1"/>
      <protection hidden="1"/>
    </xf>
    <xf numFmtId="0" fontId="13" fillId="0" borderId="5" applyNumberFormat="0" applyFill="0" applyBorder="0" applyProtection="0">
      <alignment horizontal="left" vertical="center"/>
    </xf>
    <xf numFmtId="0" fontId="13" fillId="0" borderId="5" applyNumberFormat="0" applyFill="0" applyBorder="0" applyProtection="0">
      <alignment horizontal="right" vertical="center"/>
    </xf>
    <xf numFmtId="43" fontId="3" fillId="0" borderId="0" applyFont="0" applyFill="0" applyBorder="0" applyAlignment="0" applyProtection="0"/>
    <xf numFmtId="37" fontId="14" fillId="0" borderId="0" applyFont="0" applyFill="0" applyBorder="0" applyAlignment="0" applyProtection="0"/>
    <xf numFmtId="39" fontId="14" fillId="0" borderId="0" applyFont="0" applyFill="0" applyBorder="0" applyAlignment="0" applyProtection="0"/>
    <xf numFmtId="0" fontId="15" fillId="23" borderId="0">
      <alignment horizontal="center" vertical="center" wrapText="1"/>
    </xf>
    <xf numFmtId="175" fontId="3" fillId="0" borderId="0" applyFill="0" applyBorder="0">
      <alignment horizontal="right"/>
      <protection locked="0"/>
    </xf>
    <xf numFmtId="0" fontId="16" fillId="0" borderId="0" applyFont="0" applyFill="0" applyBorder="0" applyAlignment="0"/>
    <xf numFmtId="7" fontId="17" fillId="0" borderId="0" applyFont="0" applyFill="0" applyBorder="0" applyAlignment="0" applyProtection="0"/>
    <xf numFmtId="5" fontId="14" fillId="0" borderId="0" applyFont="0" applyFill="0" applyBorder="0" applyAlignment="0" applyProtection="0"/>
    <xf numFmtId="176" fontId="4" fillId="0" borderId="0" applyFill="0" applyBorder="0" applyProtection="0">
      <alignment horizontal="right"/>
    </xf>
    <xf numFmtId="177" fontId="1" fillId="2" borderId="6">
      <alignment horizontal="right"/>
    </xf>
    <xf numFmtId="178" fontId="1" fillId="2" borderId="6">
      <alignment horizontal="right"/>
    </xf>
    <xf numFmtId="177" fontId="1" fillId="2" borderId="6">
      <alignment horizontal="right"/>
    </xf>
    <xf numFmtId="15" fontId="18" fillId="0" borderId="0" applyFill="0" applyBorder="0" applyAlignment="0"/>
    <xf numFmtId="179" fontId="16" fillId="24" borderId="0" applyFont="0" applyFill="0" applyBorder="0" applyAlignment="0" applyProtection="0"/>
    <xf numFmtId="180" fontId="18" fillId="0" borderId="5"/>
    <xf numFmtId="14" fontId="19" fillId="0" borderId="0" applyFont="0" applyFill="0" applyBorder="0" applyAlignment="0" applyProtection="0">
      <alignment horizontal="center"/>
    </xf>
    <xf numFmtId="181" fontId="19" fillId="0" borderId="0" applyFont="0" applyFill="0" applyBorder="0" applyAlignment="0" applyProtection="0">
      <alignment horizontal="center"/>
    </xf>
    <xf numFmtId="182" fontId="4" fillId="0" borderId="0" applyFont="0" applyFill="0" applyBorder="0" applyAlignment="0" applyProtection="0"/>
    <xf numFmtId="8" fontId="8" fillId="0" borderId="0" applyFont="0" applyFill="0" applyBorder="0" applyAlignment="0" applyProtection="0"/>
    <xf numFmtId="6" fontId="8" fillId="0" borderId="0" applyFont="0" applyFill="0" applyBorder="0" applyAlignment="0" applyProtection="0">
      <alignment horizontal="right"/>
    </xf>
    <xf numFmtId="6" fontId="8" fillId="0" borderId="0" applyFont="0" applyFill="0" applyBorder="0" applyAlignment="0" applyProtection="0"/>
    <xf numFmtId="39" fontId="1" fillId="25" borderId="0"/>
    <xf numFmtId="7" fontId="1" fillId="25" borderId="0" applyBorder="0"/>
    <xf numFmtId="183" fontId="1" fillId="25" borderId="0"/>
    <xf numFmtId="184" fontId="1" fillId="0" borderId="0"/>
    <xf numFmtId="185" fontId="1" fillId="25" borderId="0"/>
    <xf numFmtId="186" fontId="1" fillId="25" borderId="0"/>
    <xf numFmtId="187" fontId="9" fillId="0" borderId="0" applyFont="0" applyFill="0" applyBorder="0" applyProtection="0">
      <alignment horizontal="left"/>
      <protection locked="0"/>
    </xf>
    <xf numFmtId="188" fontId="1" fillId="0" borderId="0"/>
    <xf numFmtId="189" fontId="9" fillId="0" borderId="0" applyFont="0" applyFill="0" applyBorder="0" applyProtection="0">
      <alignment horizontal="left"/>
      <protection locked="0"/>
    </xf>
    <xf numFmtId="190" fontId="3" fillId="0" borderId="0" applyFont="0" applyFill="0" applyBorder="0" applyAlignment="0" applyProtection="0"/>
    <xf numFmtId="0" fontId="20" fillId="0" borderId="0" applyNumberFormat="0" applyFill="0" applyBorder="0" applyAlignment="0" applyProtection="0"/>
    <xf numFmtId="172" fontId="1" fillId="0" borderId="7"/>
    <xf numFmtId="191" fontId="1" fillId="2" borderId="6">
      <alignment horizontal="right"/>
    </xf>
    <xf numFmtId="192" fontId="1" fillId="2" borderId="6">
      <alignment horizontal="right"/>
    </xf>
    <xf numFmtId="191" fontId="1" fillId="2" borderId="6">
      <alignment horizontal="right"/>
    </xf>
    <xf numFmtId="193" fontId="8" fillId="0" borderId="0" applyFill="0" applyBorder="0" applyAlignment="0" applyProtection="0">
      <protection locked="0"/>
    </xf>
    <xf numFmtId="0" fontId="21" fillId="5" borderId="0" applyNumberFormat="0" applyBorder="0" applyAlignment="0" applyProtection="0"/>
    <xf numFmtId="194" fontId="22" fillId="0" borderId="0" applyFill="0" applyBorder="0" applyAlignment="0" applyProtection="0"/>
    <xf numFmtId="172" fontId="23" fillId="0" borderId="0" applyAlignment="0">
      <alignment horizontal="left"/>
      <protection locked="0"/>
    </xf>
    <xf numFmtId="193" fontId="4" fillId="26" borderId="8" applyNumberFormat="0" applyFont="0" applyAlignment="0" applyProtection="0"/>
    <xf numFmtId="0" fontId="24" fillId="0" borderId="9" applyNumberFormat="0" applyFill="0" applyAlignment="0" applyProtection="0"/>
    <xf numFmtId="0" fontId="25" fillId="0" borderId="10" applyNumberFormat="0" applyFill="0" applyAlignment="0" applyProtection="0"/>
    <xf numFmtId="0" fontId="26" fillId="0" borderId="11" applyNumberFormat="0" applyFill="0" applyAlignment="0" applyProtection="0"/>
    <xf numFmtId="0" fontId="26" fillId="0" borderId="0" applyNumberFormat="0" applyFill="0" applyBorder="0" applyAlignment="0" applyProtection="0"/>
    <xf numFmtId="193" fontId="27" fillId="0" borderId="0" applyNumberFormat="0" applyFill="0" applyBorder="0" applyAlignment="0" applyProtection="0"/>
    <xf numFmtId="0" fontId="28" fillId="0" borderId="0"/>
    <xf numFmtId="174" fontId="8" fillId="0" borderId="0" applyFont="0" applyFill="0" applyBorder="0" applyAlignment="0" applyProtection="0"/>
    <xf numFmtId="38" fontId="8" fillId="0" borderId="0" applyFill="0" applyBorder="0" applyAlignment="0" applyProtection="0">
      <alignment horizontal="right"/>
      <protection locked="0"/>
    </xf>
    <xf numFmtId="0" fontId="29" fillId="8" borderId="2" applyNumberFormat="0" applyAlignment="0" applyProtection="0"/>
    <xf numFmtId="0" fontId="16" fillId="24" borderId="0" applyFont="0" applyBorder="0" applyAlignment="0">
      <protection locked="0"/>
    </xf>
    <xf numFmtId="0" fontId="3" fillId="0" borderId="0" applyFill="0" applyBorder="0">
      <alignment horizontal="right"/>
      <protection locked="0"/>
    </xf>
    <xf numFmtId="17" fontId="30" fillId="27" borderId="0"/>
    <xf numFmtId="195" fontId="3" fillId="0" borderId="0" applyFill="0" applyBorder="0">
      <alignment horizontal="right"/>
      <protection locked="0"/>
    </xf>
    <xf numFmtId="0" fontId="31" fillId="28" borderId="12">
      <alignment horizontal="left" vertical="center" wrapText="1"/>
    </xf>
    <xf numFmtId="0" fontId="32" fillId="0" borderId="13" applyNumberFormat="0" applyFill="0" applyAlignment="0" applyProtection="0"/>
    <xf numFmtId="196" fontId="8" fillId="0" borderId="0" applyFont="0" applyFill="0" applyBorder="0" applyAlignment="0" applyProtection="0">
      <alignment horizontal="right"/>
    </xf>
    <xf numFmtId="197" fontId="1" fillId="0" borderId="0">
      <alignment horizontal="right"/>
    </xf>
    <xf numFmtId="198" fontId="1" fillId="25" borderId="0">
      <alignment horizontal="right"/>
    </xf>
    <xf numFmtId="199" fontId="1" fillId="0" borderId="0">
      <alignment horizontal="right"/>
    </xf>
    <xf numFmtId="197" fontId="1" fillId="0" borderId="0">
      <alignment horizontal="right"/>
    </xf>
    <xf numFmtId="172" fontId="33" fillId="0" borderId="0" applyFill="0" applyBorder="0" applyAlignment="0" applyProtection="0">
      <alignment horizontal="right"/>
    </xf>
    <xf numFmtId="172" fontId="33" fillId="0" borderId="0" applyFill="0" applyBorder="0" applyAlignment="0" applyProtection="0"/>
    <xf numFmtId="200" fontId="1" fillId="2" borderId="6">
      <alignment horizontal="right"/>
    </xf>
    <xf numFmtId="201" fontId="8" fillId="0" borderId="0" applyFont="0" applyFill="0" applyBorder="0" applyAlignment="0" applyProtection="0"/>
    <xf numFmtId="0" fontId="14" fillId="2" borderId="0" applyFont="0" applyBorder="0" applyAlignment="0" applyProtection="0">
      <alignment horizontal="right"/>
      <protection hidden="1"/>
    </xf>
    <xf numFmtId="0" fontId="34" fillId="26" borderId="0" applyNumberFormat="0" applyBorder="0" applyAlignment="0" applyProtection="0"/>
    <xf numFmtId="37" fontId="17" fillId="0" borderId="0" applyFont="0" applyFill="0" applyBorder="0" applyAlignment="0" applyProtection="0"/>
    <xf numFmtId="202" fontId="3" fillId="0" borderId="0" applyFont="0" applyFill="0" applyBorder="0" applyAlignment="0" applyProtection="0"/>
    <xf numFmtId="39" fontId="3" fillId="0" borderId="0" applyFont="0" applyFill="0" applyBorder="0" applyAlignment="0" applyProtection="0"/>
    <xf numFmtId="203" fontId="3" fillId="0" borderId="0" applyFont="0" applyFill="0" applyBorder="0" applyAlignment="0" applyProtection="0"/>
    <xf numFmtId="0" fontId="3" fillId="0" borderId="0"/>
    <xf numFmtId="0" fontId="18" fillId="0" borderId="0" applyNumberFormat="0" applyFill="0" applyBorder="0" applyAlignment="0" applyProtection="0"/>
    <xf numFmtId="0" fontId="16" fillId="0" borderId="0" applyFont="0" applyFill="0" applyBorder="0" applyAlignment="0" applyProtection="0"/>
    <xf numFmtId="204" fontId="16" fillId="0" borderId="0" applyFont="0" applyFill="0" applyBorder="0" applyAlignment="0" applyProtection="0"/>
    <xf numFmtId="0" fontId="5" fillId="29" borderId="14" applyNumberFormat="0" applyFont="0" applyAlignment="0" applyProtection="0"/>
    <xf numFmtId="0" fontId="14" fillId="0" borderId="0" applyFont="0" applyFill="0" applyBorder="0" applyAlignment="0" applyProtection="0"/>
    <xf numFmtId="205" fontId="3" fillId="0" borderId="0" applyFont="0" applyFill="0" applyBorder="0" applyAlignment="0" applyProtection="0"/>
    <xf numFmtId="0" fontId="14" fillId="0" borderId="0" applyFont="0" applyFill="0" applyBorder="0" applyAlignment="0" applyProtection="0"/>
    <xf numFmtId="0" fontId="35" fillId="21" borderId="15" applyNumberFormat="0" applyAlignment="0" applyProtection="0"/>
    <xf numFmtId="206" fontId="8" fillId="0" borderId="0" applyFont="0" applyFill="0" applyBorder="0" applyAlignment="0" applyProtection="0">
      <alignment horizontal="right"/>
    </xf>
    <xf numFmtId="0" fontId="36" fillId="0" borderId="0" applyNumberFormat="0" applyFill="0" applyBorder="0" applyAlignment="0" applyProtection="0"/>
    <xf numFmtId="0" fontId="16" fillId="0" borderId="0"/>
    <xf numFmtId="207" fontId="1" fillId="25" borderId="0"/>
    <xf numFmtId="9" fontId="8" fillId="0" borderId="0" applyFont="0" applyFill="0" applyBorder="0" applyAlignment="0" applyProtection="0">
      <alignment horizontal="right"/>
    </xf>
    <xf numFmtId="208" fontId="1" fillId="0" borderId="0"/>
    <xf numFmtId="0" fontId="3" fillId="0" borderId="0" applyFont="0" applyFill="0" applyBorder="0" applyAlignment="0"/>
    <xf numFmtId="168" fontId="3" fillId="0" borderId="0" applyFont="0" applyFill="0" applyBorder="0" applyAlignment="0" applyProtection="0"/>
    <xf numFmtId="209" fontId="3" fillId="0" borderId="0" applyFont="0" applyFill="0" applyBorder="0" applyAlignment="0" applyProtection="0"/>
    <xf numFmtId="210" fontId="3" fillId="0" borderId="0" applyFill="0" applyBorder="0">
      <alignment horizontal="right"/>
      <protection locked="0"/>
    </xf>
    <xf numFmtId="194" fontId="8" fillId="0" borderId="0" applyFont="0" applyFill="0" applyBorder="0" applyAlignment="0" applyProtection="0"/>
    <xf numFmtId="8" fontId="8" fillId="0" borderId="0" applyFont="0" applyFill="0" applyBorder="0" applyAlignment="0" applyProtection="0"/>
    <xf numFmtId="174" fontId="8" fillId="0" borderId="0" applyFont="0" applyFill="0" applyBorder="0" applyAlignment="0" applyProtection="0">
      <protection locked="0"/>
    </xf>
    <xf numFmtId="193" fontId="8" fillId="0" borderId="0" applyFill="0" applyBorder="0" applyAlignment="0" applyProtection="0"/>
    <xf numFmtId="38" fontId="8" fillId="0" borderId="0" applyFont="0" applyFill="0" applyBorder="0" applyAlignment="0" applyProtection="0"/>
    <xf numFmtId="170" fontId="1" fillId="2" borderId="16">
      <alignment horizontal="right"/>
    </xf>
    <xf numFmtId="211" fontId="37" fillId="2" borderId="0"/>
    <xf numFmtId="212" fontId="1" fillId="2" borderId="0"/>
    <xf numFmtId="0" fontId="38" fillId="0" borderId="0">
      <alignment horizontal="center"/>
    </xf>
    <xf numFmtId="0" fontId="1" fillId="0" borderId="5">
      <alignment horizontal="centerContinuous"/>
    </xf>
    <xf numFmtId="213" fontId="1" fillId="2" borderId="0">
      <alignment horizontal="right"/>
    </xf>
    <xf numFmtId="214" fontId="1" fillId="2" borderId="6">
      <alignment horizontal="right"/>
    </xf>
    <xf numFmtId="215" fontId="3" fillId="0" borderId="0">
      <alignment horizontal="right"/>
      <protection locked="0"/>
    </xf>
    <xf numFmtId="193" fontId="19" fillId="0" borderId="0" applyFont="0" applyFill="0" applyBorder="0" applyAlignment="0" applyProtection="0"/>
    <xf numFmtId="0" fontId="39" fillId="0" borderId="0" applyNumberFormat="0" applyFill="0" applyBorder="0" applyProtection="0">
      <alignment horizontal="right" vertical="center"/>
    </xf>
    <xf numFmtId="0" fontId="40" fillId="23" borderId="8">
      <alignment horizontal="center" vertical="center" wrapText="1"/>
      <protection hidden="1"/>
    </xf>
    <xf numFmtId="174" fontId="8" fillId="0" borderId="0" applyFill="0" applyBorder="0" applyAlignment="0" applyProtection="0">
      <protection locked="0"/>
    </xf>
    <xf numFmtId="216" fontId="19" fillId="0" borderId="0" applyFont="0" applyFill="0" applyBorder="0" applyAlignment="0" applyProtection="0">
      <alignment horizontal="right"/>
    </xf>
    <xf numFmtId="38" fontId="3" fillId="0" borderId="0" applyFont="0" applyFill="0" applyBorder="0" applyAlignment="0" applyProtection="0"/>
    <xf numFmtId="0" fontId="41" fillId="0" borderId="17" applyNumberFormat="0" applyFill="0" applyProtection="0">
      <alignment horizontal="left" vertical="top" wrapText="1"/>
    </xf>
    <xf numFmtId="0" fontId="28" fillId="0" borderId="0" applyNumberFormat="0" applyFill="0" applyBorder="0" applyProtection="0">
      <alignment horizontal="left" vertical="top" wrapText="1"/>
    </xf>
    <xf numFmtId="0" fontId="42" fillId="0" borderId="0" applyNumberFormat="0" applyFill="0" applyProtection="0">
      <alignment horizontal="left" vertical="top" wrapText="1"/>
    </xf>
    <xf numFmtId="0" fontId="43" fillId="0" borderId="0" applyNumberFormat="0" applyFill="0" applyBorder="0" applyProtection="0"/>
    <xf numFmtId="0" fontId="44" fillId="30" borderId="0" applyNumberFormat="0" applyBorder="0" applyProtection="0"/>
    <xf numFmtId="0" fontId="45" fillId="0" borderId="0" applyNumberFormat="0" applyFill="0" applyBorder="0" applyProtection="0">
      <alignment vertical="top"/>
    </xf>
    <xf numFmtId="217" fontId="46" fillId="0" borderId="0" applyFill="0" applyBorder="0" applyProtection="0">
      <alignment horizontal="right" wrapText="1"/>
    </xf>
    <xf numFmtId="218" fontId="46" fillId="0" borderId="0" applyFill="0" applyBorder="0" applyProtection="0">
      <alignment horizontal="right"/>
    </xf>
    <xf numFmtId="4" fontId="16" fillId="0" borderId="0" applyFill="0" applyBorder="0" applyProtection="0">
      <alignment horizontal="right"/>
    </xf>
    <xf numFmtId="186" fontId="47" fillId="0" borderId="0" applyFill="0" applyBorder="0" applyAlignment="0" applyProtection="0"/>
    <xf numFmtId="219" fontId="48" fillId="0" borderId="0" applyFill="0" applyBorder="0" applyAlignment="0" applyProtection="0">
      <alignment horizontal="left"/>
      <protection locked="0"/>
    </xf>
    <xf numFmtId="219" fontId="48" fillId="0" borderId="0" applyFill="0" applyBorder="0" applyAlignment="0" applyProtection="0"/>
    <xf numFmtId="219" fontId="49" fillId="0" borderId="0" applyFill="0" applyBorder="0" applyAlignment="0" applyProtection="0">
      <alignment horizontal="left"/>
      <protection locked="0"/>
    </xf>
    <xf numFmtId="219" fontId="49" fillId="0" borderId="0" applyFill="0" applyBorder="0" applyAlignment="0" applyProtection="0">
      <protection locked="0"/>
    </xf>
    <xf numFmtId="193" fontId="8" fillId="0" borderId="0" applyFill="0" applyBorder="0" applyAlignment="0" applyProtection="0">
      <protection locked="0"/>
    </xf>
    <xf numFmtId="193" fontId="47" fillId="0" borderId="0" applyFill="0" applyBorder="0" applyAlignment="0" applyProtection="0"/>
    <xf numFmtId="49" fontId="50" fillId="0" borderId="0"/>
    <xf numFmtId="220" fontId="3" fillId="0" borderId="0" applyFont="0" applyFill="0" applyBorder="0" applyAlignment="0" applyProtection="0"/>
    <xf numFmtId="221" fontId="3" fillId="0" borderId="0" applyFont="0" applyFill="0" applyBorder="0" applyAlignment="0" applyProtection="0"/>
    <xf numFmtId="0" fontId="51" fillId="0" borderId="0" applyNumberFormat="0" applyFill="0" applyBorder="0" applyAlignment="0" applyProtection="0"/>
    <xf numFmtId="0" fontId="52" fillId="1" borderId="0" applyNumberFormat="0" applyBorder="0" applyProtection="0">
      <alignment horizontal="left" vertical="center"/>
    </xf>
    <xf numFmtId="193" fontId="53" fillId="0" borderId="0" applyNumberFormat="0" applyFill="0" applyBorder="0" applyAlignment="0" applyProtection="0"/>
    <xf numFmtId="0" fontId="3" fillId="0" borderId="0" applyBorder="0"/>
    <xf numFmtId="38" fontId="54" fillId="0" borderId="0" applyFill="0" applyBorder="0" applyAlignment="0" applyProtection="0">
      <alignment horizontal="left"/>
    </xf>
    <xf numFmtId="0" fontId="55" fillId="0" borderId="0"/>
    <xf numFmtId="0" fontId="56" fillId="0" borderId="18" applyNumberFormat="0" applyFill="0" applyAlignment="0" applyProtection="0"/>
    <xf numFmtId="0" fontId="57" fillId="0" borderId="0" applyNumberFormat="0" applyFill="0" applyBorder="0" applyAlignment="0" applyProtection="0"/>
    <xf numFmtId="1" fontId="8" fillId="0" borderId="0" applyFont="0" applyFill="0" applyBorder="0" applyAlignment="0" applyProtection="0"/>
    <xf numFmtId="222" fontId="17" fillId="0" borderId="0" applyFont="0" applyFill="0" applyBorder="0" applyAlignment="0" applyProtection="0"/>
    <xf numFmtId="224" fontId="18" fillId="0" borderId="0" applyFill="0" applyBorder="0" applyAlignment="0" applyProtection="0">
      <alignment horizontal="right"/>
    </xf>
    <xf numFmtId="0" fontId="59" fillId="0" borderId="0" applyAlignment="0"/>
    <xf numFmtId="0" fontId="60" fillId="0" borderId="0" applyAlignment="0"/>
    <xf numFmtId="0" fontId="44" fillId="31" borderId="0" applyAlignment="0"/>
    <xf numFmtId="225" fontId="16" fillId="0" borderId="19" applyFont="0" applyFill="0" applyBorder="0" applyAlignment="0" applyProtection="0"/>
    <xf numFmtId="226" fontId="18" fillId="0" borderId="0" applyFont="0" applyFill="0" applyBorder="0" applyAlignment="0" applyProtection="0"/>
    <xf numFmtId="227" fontId="16" fillId="0" borderId="0" applyFont="0" applyFill="0" applyBorder="0" applyAlignment="0" applyProtection="0"/>
    <xf numFmtId="179" fontId="61" fillId="24" borderId="20" applyFont="0" applyFill="0" applyBorder="0" applyAlignment="0" applyProtection="0"/>
    <xf numFmtId="0" fontId="62" fillId="0" borderId="0" applyAlignment="0"/>
    <xf numFmtId="14" fontId="18" fillId="0" borderId="5" applyFont="0" applyFill="0" applyBorder="0" applyAlignment="0" applyProtection="0"/>
    <xf numFmtId="0" fontId="63" fillId="32" borderId="21"/>
    <xf numFmtId="0" fontId="64" fillId="33" borderId="0" applyAlignment="0"/>
    <xf numFmtId="0" fontId="65" fillId="34" borderId="0" applyAlignment="0"/>
    <xf numFmtId="0" fontId="66" fillId="0" borderId="0" applyAlignment="0"/>
    <xf numFmtId="228" fontId="16" fillId="0" borderId="0" applyFont="0" applyFill="0" applyBorder="0" applyAlignment="0" applyProtection="0">
      <alignment horizontal="right"/>
    </xf>
    <xf numFmtId="193" fontId="67" fillId="0" borderId="0" applyNumberFormat="0" applyFill="0" applyBorder="0" applyAlignment="0" applyProtection="0">
      <alignment horizontal="left"/>
    </xf>
    <xf numFmtId="0" fontId="68" fillId="35" borderId="0" applyAlignment="0"/>
    <xf numFmtId="0" fontId="69" fillId="0" borderId="0" applyAlignment="0"/>
    <xf numFmtId="0" fontId="70" fillId="0" borderId="0" applyAlignment="0"/>
    <xf numFmtId="0" fontId="71" fillId="0" borderId="0" applyAlignment="0"/>
    <xf numFmtId="0" fontId="72" fillId="0" borderId="0" applyAlignment="0"/>
    <xf numFmtId="0" fontId="45" fillId="0" borderId="0" applyAlignment="0"/>
    <xf numFmtId="229" fontId="16" fillId="0" borderId="0" applyFont="0" applyFill="0" applyBorder="0" applyAlignment="0" applyProtection="0">
      <alignment horizontal="right"/>
    </xf>
    <xf numFmtId="0" fontId="73" fillId="0" borderId="0" applyAlignment="0"/>
    <xf numFmtId="230" fontId="16" fillId="0" borderId="0" applyFont="0" applyFill="0" applyBorder="0" applyAlignment="0"/>
    <xf numFmtId="44" fontId="74" fillId="0" borderId="0" applyFont="0" applyFill="0" applyBorder="0" applyAlignment="0" applyProtection="0"/>
    <xf numFmtId="9" fontId="74" fillId="0" borderId="0" applyFont="0" applyFill="0" applyBorder="0" applyAlignment="0" applyProtection="0"/>
    <xf numFmtId="43" fontId="74" fillId="0" borderId="0" applyFont="0" applyFill="0" applyBorder="0" applyAlignment="0" applyProtection="0"/>
  </cellStyleXfs>
  <cellXfs count="196">
    <xf numFmtId="0" fontId="0" fillId="0" borderId="0" xfId="0"/>
    <xf numFmtId="44" fontId="75" fillId="0" borderId="0" xfId="211" applyFont="1"/>
    <xf numFmtId="237" fontId="75" fillId="0" borderId="0" xfId="0" applyNumberFormat="1" applyFont="1"/>
    <xf numFmtId="37" fontId="75" fillId="36" borderId="0" xfId="0" applyNumberFormat="1" applyFont="1" applyFill="1"/>
    <xf numFmtId="0" fontId="75" fillId="0" borderId="0" xfId="0" applyFont="1"/>
    <xf numFmtId="0" fontId="76" fillId="0" borderId="0" xfId="0" applyFont="1" applyBorder="1"/>
    <xf numFmtId="0" fontId="75" fillId="0" borderId="0" xfId="0" applyFont="1" applyBorder="1"/>
    <xf numFmtId="0" fontId="75" fillId="0" borderId="0" xfId="0" applyFont="1" applyFill="1" applyBorder="1"/>
    <xf numFmtId="0" fontId="76" fillId="0" borderId="1" xfId="0" applyFont="1" applyBorder="1"/>
    <xf numFmtId="0" fontId="75" fillId="0" borderId="1" xfId="0" applyFont="1" applyBorder="1"/>
    <xf numFmtId="0" fontId="77" fillId="0" borderId="0" xfId="0" applyFont="1" applyBorder="1"/>
    <xf numFmtId="3" fontId="75" fillId="0" borderId="0" xfId="0" applyNumberFormat="1" applyFont="1"/>
    <xf numFmtId="37" fontId="75" fillId="0" borderId="0" xfId="0" applyNumberFormat="1" applyFont="1"/>
    <xf numFmtId="0" fontId="76" fillId="0" borderId="0" xfId="0" applyFont="1"/>
    <xf numFmtId="0" fontId="78" fillId="0" borderId="0" xfId="0" applyFont="1"/>
    <xf numFmtId="0" fontId="75" fillId="0" borderId="0" xfId="0" applyFont="1" applyBorder="1" applyAlignment="1">
      <alignment horizontal="left" indent="1"/>
    </xf>
    <xf numFmtId="196" fontId="75" fillId="0" borderId="0" xfId="212" applyNumberFormat="1" applyFont="1"/>
    <xf numFmtId="196" fontId="75" fillId="0" borderId="0" xfId="0" applyNumberFormat="1" applyFont="1"/>
    <xf numFmtId="0" fontId="75" fillId="0" borderId="0" xfId="0" applyFont="1" applyFill="1" applyBorder="1" applyAlignment="1">
      <alignment horizontal="left" indent="1"/>
    </xf>
    <xf numFmtId="196" fontId="75" fillId="37" borderId="0" xfId="0" applyNumberFormat="1" applyFont="1" applyFill="1"/>
    <xf numFmtId="196" fontId="75" fillId="37" borderId="0" xfId="212" applyNumberFormat="1" applyFont="1" applyFill="1"/>
    <xf numFmtId="0" fontId="75" fillId="0" borderId="0" xfId="0" applyFont="1" applyAlignment="1">
      <alignment horizontal="left" indent="1"/>
    </xf>
    <xf numFmtId="0" fontId="75" fillId="0" borderId="0" xfId="0" applyFont="1" applyAlignment="1">
      <alignment horizontal="left" indent="2"/>
    </xf>
    <xf numFmtId="9" fontId="75" fillId="37" borderId="0" xfId="0" applyNumberFormat="1" applyFont="1" applyFill="1"/>
    <xf numFmtId="232" fontId="77" fillId="0" borderId="1" xfId="0" applyNumberFormat="1" applyFont="1" applyBorder="1"/>
    <xf numFmtId="37" fontId="75" fillId="38" borderId="0" xfId="0" applyNumberFormat="1" applyFont="1" applyFill="1"/>
    <xf numFmtId="0" fontId="76" fillId="0" borderId="0" xfId="0" applyFont="1" applyBorder="1" applyAlignment="1">
      <alignment horizontal="left"/>
    </xf>
    <xf numFmtId="0" fontId="75" fillId="0" borderId="0" xfId="0" applyFont="1" applyBorder="1" applyAlignment="1">
      <alignment horizontal="left"/>
    </xf>
    <xf numFmtId="235" fontId="75" fillId="0" borderId="0" xfId="0" applyNumberFormat="1" applyFont="1"/>
    <xf numFmtId="0" fontId="75" fillId="0" borderId="0" xfId="0" quotePrefix="1" applyFont="1" applyBorder="1" applyAlignment="1">
      <alignment horizontal="left" indent="1"/>
    </xf>
    <xf numFmtId="235" fontId="75" fillId="0" borderId="0" xfId="0" applyNumberFormat="1" applyFont="1" applyBorder="1"/>
    <xf numFmtId="235" fontId="75" fillId="37" borderId="0" xfId="0" applyNumberFormat="1" applyFont="1" applyFill="1"/>
    <xf numFmtId="37" fontId="75" fillId="37" borderId="0" xfId="0" applyNumberFormat="1" applyFont="1" applyFill="1"/>
    <xf numFmtId="238" fontId="75" fillId="0" borderId="0" xfId="0" applyNumberFormat="1" applyFont="1"/>
    <xf numFmtId="37" fontId="75" fillId="0" borderId="0" xfId="0" applyNumberFormat="1" applyFont="1" applyBorder="1"/>
    <xf numFmtId="238" fontId="75" fillId="0" borderId="0" xfId="0" applyNumberFormat="1" applyFont="1" applyBorder="1"/>
    <xf numFmtId="37" fontId="76" fillId="0" borderId="0" xfId="0" applyNumberFormat="1" applyFont="1" applyBorder="1"/>
    <xf numFmtId="37" fontId="76" fillId="0" borderId="0" xfId="0" applyNumberFormat="1" applyFont="1"/>
    <xf numFmtId="0" fontId="78" fillId="0" borderId="0" xfId="0" applyFont="1" applyBorder="1"/>
    <xf numFmtId="0" fontId="76" fillId="0" borderId="0" xfId="0" applyFont="1" applyBorder="1" applyAlignment="1">
      <alignment horizontal="left" indent="1"/>
    </xf>
    <xf numFmtId="0" fontId="75" fillId="0" borderId="0" xfId="0" quotePrefix="1" applyFont="1" applyBorder="1"/>
    <xf numFmtId="10" fontId="75" fillId="36" borderId="0" xfId="0" applyNumberFormat="1" applyFont="1" applyFill="1"/>
    <xf numFmtId="196" fontId="75" fillId="0" borderId="0" xfId="212" applyNumberFormat="1" applyFont="1" applyBorder="1"/>
    <xf numFmtId="0" fontId="75" fillId="0" borderId="0" xfId="0" applyFont="1" applyBorder="1" applyAlignment="1">
      <alignment horizontal="left" indent="2"/>
    </xf>
    <xf numFmtId="239" fontId="75" fillId="0" borderId="0" xfId="0" applyNumberFormat="1" applyFont="1"/>
    <xf numFmtId="0" fontId="75" fillId="39" borderId="0" xfId="0" applyFont="1" applyFill="1"/>
    <xf numFmtId="0" fontId="76" fillId="39" borderId="0" xfId="0" applyFont="1" applyFill="1" applyBorder="1"/>
    <xf numFmtId="0" fontId="75" fillId="39" borderId="0" xfId="0" applyFont="1" applyFill="1" applyBorder="1"/>
    <xf numFmtId="0" fontId="76" fillId="39" borderId="1" xfId="0" applyFont="1" applyFill="1" applyBorder="1"/>
    <xf numFmtId="0" fontId="75" fillId="39" borderId="1" xfId="0" applyFont="1" applyFill="1" applyBorder="1"/>
    <xf numFmtId="3" fontId="75" fillId="39" borderId="0" xfId="0" applyNumberFormat="1" applyFont="1" applyFill="1"/>
    <xf numFmtId="37" fontId="75" fillId="39" borderId="0" xfId="0" applyNumberFormat="1" applyFont="1" applyFill="1"/>
    <xf numFmtId="231" fontId="75" fillId="39" borderId="0" xfId="0" applyNumberFormat="1" applyFont="1" applyFill="1"/>
    <xf numFmtId="44" fontId="75" fillId="39" borderId="0" xfId="211" applyFont="1" applyFill="1"/>
    <xf numFmtId="196" fontId="75" fillId="39" borderId="0" xfId="212" applyNumberFormat="1" applyFont="1" applyFill="1"/>
    <xf numFmtId="9" fontId="75" fillId="39" borderId="0" xfId="212" applyFont="1" applyFill="1"/>
    <xf numFmtId="232" fontId="77" fillId="39" borderId="1" xfId="0" applyNumberFormat="1" applyFont="1" applyFill="1" applyBorder="1"/>
    <xf numFmtId="37" fontId="75" fillId="39" borderId="0" xfId="0" applyNumberFormat="1" applyFont="1" applyFill="1" applyAlignment="1"/>
    <xf numFmtId="164" fontId="75" fillId="39" borderId="0" xfId="0" applyNumberFormat="1" applyFont="1" applyFill="1" applyBorder="1"/>
    <xf numFmtId="37" fontId="75" fillId="39" borderId="0" xfId="0" applyNumberFormat="1" applyFont="1" applyFill="1" applyBorder="1" applyAlignment="1"/>
    <xf numFmtId="164" fontId="75" fillId="39" borderId="0" xfId="0" applyNumberFormat="1" applyFont="1" applyFill="1" applyBorder="1" applyAlignment="1">
      <alignment horizontal="left" indent="3"/>
    </xf>
    <xf numFmtId="234" fontId="76" fillId="39" borderId="0" xfId="0" applyNumberFormat="1" applyFont="1" applyFill="1" applyBorder="1" applyAlignment="1">
      <alignment horizontal="left" indent="3"/>
    </xf>
    <xf numFmtId="37" fontId="76" fillId="39" borderId="0" xfId="0" applyNumberFormat="1" applyFont="1" applyFill="1" applyBorder="1" applyAlignment="1"/>
    <xf numFmtId="164" fontId="77" fillId="39" borderId="0" xfId="0" applyNumberFormat="1" applyFont="1" applyFill="1" applyBorder="1"/>
    <xf numFmtId="235" fontId="75" fillId="39" borderId="0" xfId="0" applyNumberFormat="1" applyFont="1" applyFill="1"/>
    <xf numFmtId="236" fontId="75" fillId="39" borderId="0" xfId="0" applyNumberFormat="1" applyFont="1" applyFill="1"/>
    <xf numFmtId="234" fontId="75" fillId="39" borderId="0" xfId="0" applyNumberFormat="1" applyFont="1" applyFill="1" applyBorder="1"/>
    <xf numFmtId="232" fontId="77" fillId="39" borderId="0" xfId="0" applyNumberFormat="1" applyFont="1" applyFill="1" applyBorder="1"/>
    <xf numFmtId="234" fontId="76" fillId="39" borderId="0" xfId="0" applyNumberFormat="1" applyFont="1" applyFill="1" applyBorder="1"/>
    <xf numFmtId="235" fontId="75" fillId="39" borderId="0" xfId="0" applyNumberFormat="1" applyFont="1" applyFill="1" applyBorder="1"/>
    <xf numFmtId="237" fontId="75" fillId="39" borderId="0" xfId="0" applyNumberFormat="1" applyFont="1" applyFill="1"/>
    <xf numFmtId="3" fontId="75" fillId="39" borderId="0" xfId="0" applyNumberFormat="1" applyFont="1" applyFill="1" applyBorder="1"/>
    <xf numFmtId="240" fontId="75" fillId="0" borderId="0" xfId="0" applyNumberFormat="1" applyFont="1"/>
    <xf numFmtId="0" fontId="79" fillId="0" borderId="0" xfId="0" applyFont="1" applyBorder="1"/>
    <xf numFmtId="0" fontId="79" fillId="0" borderId="0" xfId="0" applyFont="1" applyFill="1" applyBorder="1"/>
    <xf numFmtId="0" fontId="80" fillId="0" borderId="0" xfId="0" applyFont="1" applyBorder="1"/>
    <xf numFmtId="196" fontId="75" fillId="36" borderId="0" xfId="0" applyNumberFormat="1" applyFont="1" applyFill="1"/>
    <xf numFmtId="0" fontId="75" fillId="38" borderId="0" xfId="0" applyFont="1" applyFill="1"/>
    <xf numFmtId="0" fontId="76" fillId="38" borderId="1" xfId="0" applyFont="1" applyFill="1" applyBorder="1"/>
    <xf numFmtId="0" fontId="76" fillId="0" borderId="23" xfId="0" applyFont="1" applyFill="1" applyBorder="1"/>
    <xf numFmtId="0" fontId="75" fillId="38" borderId="24" xfId="0" applyFont="1" applyFill="1" applyBorder="1"/>
    <xf numFmtId="0" fontId="75" fillId="38" borderId="25" xfId="0" applyFont="1" applyFill="1" applyBorder="1"/>
    <xf numFmtId="235" fontId="75" fillId="38" borderId="0" xfId="0" applyNumberFormat="1" applyFont="1" applyFill="1"/>
    <xf numFmtId="239" fontId="75" fillId="38" borderId="0" xfId="0" applyNumberFormat="1" applyFont="1" applyFill="1"/>
    <xf numFmtId="235" fontId="75" fillId="38" borderId="0" xfId="0" applyNumberFormat="1" applyFont="1" applyFill="1" applyBorder="1"/>
    <xf numFmtId="0" fontId="75" fillId="41" borderId="0" xfId="0" applyFont="1" applyFill="1" applyBorder="1"/>
    <xf numFmtId="166" fontId="75" fillId="0" borderId="0" xfId="0" applyNumberFormat="1" applyFont="1"/>
    <xf numFmtId="9" fontId="75" fillId="0" borderId="0" xfId="212" applyFont="1"/>
    <xf numFmtId="0" fontId="75" fillId="0" borderId="26" xfId="0" applyFont="1" applyBorder="1"/>
    <xf numFmtId="166" fontId="76" fillId="39" borderId="26" xfId="0" applyNumberFormat="1" applyFont="1" applyFill="1" applyBorder="1"/>
    <xf numFmtId="165" fontId="76" fillId="0" borderId="26" xfId="0" applyNumberFormat="1" applyFont="1" applyBorder="1"/>
    <xf numFmtId="44" fontId="75" fillId="39" borderId="0" xfId="211" applyNumberFormat="1" applyFont="1" applyFill="1"/>
    <xf numFmtId="44" fontId="75" fillId="0" borderId="0" xfId="211" applyNumberFormat="1" applyFont="1"/>
    <xf numFmtId="7" fontId="75" fillId="0" borderId="0" xfId="0" applyNumberFormat="1" applyFont="1"/>
    <xf numFmtId="238" fontId="75" fillId="37" borderId="0" xfId="0" applyNumberFormat="1" applyFont="1" applyFill="1"/>
    <xf numFmtId="37" fontId="75" fillId="38" borderId="0" xfId="0" applyNumberFormat="1" applyFont="1" applyFill="1" applyBorder="1"/>
    <xf numFmtId="0" fontId="0" fillId="0" borderId="0" xfId="0" applyFont="1"/>
    <xf numFmtId="0" fontId="84" fillId="0" borderId="27" xfId="0" applyFont="1" applyBorder="1"/>
    <xf numFmtId="0" fontId="0" fillId="0" borderId="27" xfId="0" applyFont="1" applyBorder="1"/>
    <xf numFmtId="0" fontId="0" fillId="0" borderId="22" xfId="0" applyFont="1" applyBorder="1"/>
    <xf numFmtId="14" fontId="0" fillId="0" borderId="0" xfId="0" applyNumberFormat="1" applyFont="1" applyAlignment="1">
      <alignment horizontal="right"/>
    </xf>
    <xf numFmtId="196" fontId="86" fillId="40" borderId="0" xfId="0" applyNumberFormat="1" applyFont="1" applyFill="1" applyAlignment="1">
      <alignment horizontal="center"/>
    </xf>
    <xf numFmtId="14" fontId="82" fillId="0" borderId="22" xfId="0" applyNumberFormat="1" applyFont="1" applyBorder="1"/>
    <xf numFmtId="0" fontId="0" fillId="0" borderId="0" xfId="0" applyFont="1" applyBorder="1"/>
    <xf numFmtId="233" fontId="82" fillId="0" borderId="0" xfId="0" applyNumberFormat="1" applyFont="1" applyBorder="1"/>
    <xf numFmtId="0" fontId="87" fillId="0" borderId="0" xfId="0" applyFont="1" applyAlignment="1">
      <alignment horizontal="left"/>
    </xf>
    <xf numFmtId="235" fontId="0" fillId="0" borderId="0" xfId="0" applyNumberFormat="1" applyFont="1"/>
    <xf numFmtId="37" fontId="88" fillId="0" borderId="0" xfId="0" applyNumberFormat="1" applyFont="1"/>
    <xf numFmtId="235" fontId="89" fillId="0" borderId="0" xfId="0" applyNumberFormat="1" applyFont="1"/>
    <xf numFmtId="235" fontId="77" fillId="0" borderId="0" xfId="0" applyNumberFormat="1" applyFont="1"/>
    <xf numFmtId="0" fontId="82" fillId="0" borderId="0" xfId="0" applyFont="1" applyBorder="1"/>
    <xf numFmtId="37" fontId="90" fillId="0" borderId="0" xfId="0" applyNumberFormat="1" applyFont="1"/>
    <xf numFmtId="0" fontId="0" fillId="0" borderId="0" xfId="0" applyFont="1" applyBorder="1" applyAlignment="1">
      <alignment horizontal="left" indent="1"/>
    </xf>
    <xf numFmtId="37" fontId="0" fillId="0" borderId="0" xfId="0" applyNumberFormat="1" applyFont="1"/>
    <xf numFmtId="0" fontId="0" fillId="0" borderId="0" xfId="0" applyFont="1" applyAlignment="1">
      <alignment horizontal="left" indent="1"/>
    </xf>
    <xf numFmtId="0" fontId="82" fillId="0" borderId="0" xfId="0" applyFont="1"/>
    <xf numFmtId="37" fontId="82" fillId="0" borderId="0" xfId="0" applyNumberFormat="1" applyFont="1"/>
    <xf numFmtId="0" fontId="87" fillId="0" borderId="0" xfId="0" applyFont="1" applyAlignment="1">
      <alignment horizontal="left" indent="1"/>
    </xf>
    <xf numFmtId="235" fontId="0" fillId="0" borderId="0" xfId="0" applyNumberFormat="1"/>
    <xf numFmtId="241" fontId="81" fillId="0" borderId="0" xfId="213" applyNumberFormat="1" applyFont="1"/>
    <xf numFmtId="0" fontId="0" fillId="0" borderId="0" xfId="0" applyFont="1" applyAlignment="1">
      <alignment horizontal="left"/>
    </xf>
    <xf numFmtId="238" fontId="0" fillId="0" borderId="0" xfId="0" applyNumberFormat="1" applyFont="1"/>
    <xf numFmtId="37" fontId="82" fillId="0" borderId="0" xfId="0" applyNumberFormat="1" applyFont="1" applyFill="1" applyBorder="1" applyAlignment="1">
      <alignment vertical="center"/>
    </xf>
    <xf numFmtId="0" fontId="82" fillId="0" borderId="22" xfId="0" applyFont="1" applyBorder="1"/>
    <xf numFmtId="37" fontId="0" fillId="0" borderId="0" xfId="0" applyNumberFormat="1"/>
    <xf numFmtId="244" fontId="0" fillId="0" borderId="0" xfId="0" applyNumberFormat="1" applyFont="1"/>
    <xf numFmtId="37" fontId="86" fillId="0" borderId="0" xfId="0" applyNumberFormat="1" applyFont="1"/>
    <xf numFmtId="9" fontId="0" fillId="0" borderId="0" xfId="212" applyFont="1"/>
    <xf numFmtId="0" fontId="0" fillId="0" borderId="0" xfId="0" applyFont="1" applyFill="1" applyBorder="1"/>
    <xf numFmtId="0" fontId="87" fillId="0" borderId="0" xfId="0" applyFont="1" applyFill="1" applyBorder="1"/>
    <xf numFmtId="0" fontId="87" fillId="0" borderId="0" xfId="0" applyFont="1"/>
    <xf numFmtId="245" fontId="87" fillId="0" borderId="0" xfId="0" applyNumberFormat="1" applyFont="1"/>
    <xf numFmtId="10" fontId="0" fillId="0" borderId="0" xfId="0" applyNumberFormat="1" applyFont="1"/>
    <xf numFmtId="243" fontId="87" fillId="0" borderId="0" xfId="0" applyNumberFormat="1" applyFont="1"/>
    <xf numFmtId="244" fontId="87" fillId="0" borderId="0" xfId="0" applyNumberFormat="1" applyFont="1"/>
    <xf numFmtId="0" fontId="0" fillId="0" borderId="22" xfId="0" applyBorder="1"/>
    <xf numFmtId="0" fontId="92" fillId="0" borderId="0" xfId="0" applyFont="1" applyBorder="1"/>
    <xf numFmtId="0" fontId="82" fillId="0" borderId="0" xfId="0" applyFont="1" applyFill="1" applyBorder="1"/>
    <xf numFmtId="37" fontId="91" fillId="0" borderId="0" xfId="0" applyNumberFormat="1" applyFont="1"/>
    <xf numFmtId="0" fontId="82" fillId="0" borderId="0" xfId="0" applyFont="1" applyBorder="1" applyAlignment="1">
      <alignment horizontal="left"/>
    </xf>
    <xf numFmtId="246" fontId="82" fillId="0" borderId="0" xfId="0" applyNumberFormat="1" applyFont="1"/>
    <xf numFmtId="223" fontId="82" fillId="0" borderId="0" xfId="0" applyNumberFormat="1" applyFont="1"/>
    <xf numFmtId="0" fontId="92" fillId="0" borderId="0" xfId="0" applyFont="1" applyBorder="1" applyAlignment="1">
      <alignment horizontal="centerContinuous"/>
    </xf>
    <xf numFmtId="0" fontId="0" fillId="0" borderId="0" xfId="0" applyFont="1" applyBorder="1" applyAlignment="1">
      <alignment horizontal="centerContinuous"/>
    </xf>
    <xf numFmtId="0" fontId="0" fillId="0" borderId="0" xfId="0" applyFont="1" applyBorder="1" applyAlignment="1">
      <alignment horizontal="right"/>
    </xf>
    <xf numFmtId="0" fontId="0" fillId="0" borderId="22" xfId="0" applyFont="1" applyBorder="1" applyAlignment="1">
      <alignment horizontal="center"/>
    </xf>
    <xf numFmtId="0" fontId="0" fillId="0" borderId="0" xfId="0" applyFont="1" applyAlignment="1">
      <alignment horizontal="right"/>
    </xf>
    <xf numFmtId="242" fontId="75" fillId="0" borderId="0" xfId="0" applyNumberFormat="1" applyFont="1"/>
    <xf numFmtId="1" fontId="86" fillId="40" borderId="0" xfId="0" applyNumberFormat="1" applyFont="1" applyFill="1" applyAlignment="1">
      <alignment horizontal="center"/>
    </xf>
    <xf numFmtId="0" fontId="85" fillId="0" borderId="22" xfId="0" applyNumberFormat="1" applyFont="1" applyFill="1" applyBorder="1" applyAlignment="1">
      <alignment horizontal="right"/>
    </xf>
    <xf numFmtId="3" fontId="0" fillId="0" borderId="0" xfId="0" applyNumberFormat="1"/>
    <xf numFmtId="0" fontId="76" fillId="40" borderId="0" xfId="0" applyFont="1" applyFill="1"/>
    <xf numFmtId="3" fontId="75" fillId="39" borderId="5" xfId="0" applyNumberFormat="1" applyFont="1" applyFill="1" applyBorder="1"/>
    <xf numFmtId="3" fontId="75" fillId="0" borderId="5" xfId="0" applyNumberFormat="1" applyFont="1" applyBorder="1"/>
    <xf numFmtId="44" fontId="0" fillId="0" borderId="0" xfId="211" applyFont="1"/>
    <xf numFmtId="44" fontId="0" fillId="0" borderId="5" xfId="211" applyFont="1" applyBorder="1"/>
    <xf numFmtId="0" fontId="75" fillId="0" borderId="0" xfId="0" applyFont="1" applyFill="1" applyBorder="1" applyAlignment="1">
      <alignment horizontal="right"/>
    </xf>
    <xf numFmtId="9" fontId="0" fillId="0" borderId="0" xfId="0" applyNumberFormat="1"/>
    <xf numFmtId="0" fontId="75" fillId="0" borderId="5" xfId="0" applyFont="1" applyBorder="1"/>
    <xf numFmtId="0" fontId="0" fillId="40" borderId="0" xfId="0" applyFill="1" applyAlignment="1">
      <alignment horizontal="center"/>
    </xf>
    <xf numFmtId="243" fontId="75" fillId="0" borderId="0" xfId="0" applyNumberFormat="1" applyFont="1"/>
    <xf numFmtId="0" fontId="87" fillId="0" borderId="0" xfId="0" applyFont="1" applyBorder="1"/>
    <xf numFmtId="0" fontId="75" fillId="43" borderId="0" xfId="0" applyFont="1" applyFill="1"/>
    <xf numFmtId="166" fontId="76" fillId="38" borderId="26" xfId="0" applyNumberFormat="1" applyFont="1" applyFill="1" applyBorder="1"/>
    <xf numFmtId="0" fontId="75" fillId="40" borderId="0" xfId="0" applyFont="1" applyFill="1"/>
    <xf numFmtId="164" fontId="75" fillId="39" borderId="34" xfId="0" applyNumberFormat="1" applyFont="1" applyFill="1" applyBorder="1" applyAlignment="1">
      <alignment horizontal="right"/>
    </xf>
    <xf numFmtId="0" fontId="76" fillId="40" borderId="1" xfId="0" applyFont="1" applyFill="1" applyBorder="1"/>
    <xf numFmtId="223" fontId="0" fillId="0" borderId="28" xfId="0" applyNumberFormat="1" applyFont="1" applyBorder="1" applyAlignment="1">
      <alignment horizontal="center"/>
    </xf>
    <xf numFmtId="196" fontId="86" fillId="42" borderId="29" xfId="0" applyNumberFormat="1" applyFont="1" applyFill="1" applyBorder="1" applyAlignment="1">
      <alignment horizontal="center"/>
    </xf>
    <xf numFmtId="196" fontId="86" fillId="42" borderId="30" xfId="0" applyNumberFormat="1" applyFont="1" applyFill="1" applyBorder="1" applyAlignment="1">
      <alignment horizontal="center"/>
    </xf>
    <xf numFmtId="196" fontId="91" fillId="42" borderId="30" xfId="0" applyNumberFormat="1" applyFont="1" applyFill="1" applyBorder="1" applyAlignment="1">
      <alignment horizontal="center"/>
    </xf>
    <xf numFmtId="196" fontId="86" fillId="42" borderId="31" xfId="0" applyNumberFormat="1" applyFont="1" applyFill="1" applyBorder="1" applyAlignment="1">
      <alignment horizontal="center"/>
    </xf>
    <xf numFmtId="196" fontId="86" fillId="42" borderId="32" xfId="0" applyNumberFormat="1" applyFont="1" applyFill="1" applyBorder="1" applyAlignment="1">
      <alignment horizontal="center"/>
    </xf>
    <xf numFmtId="247" fontId="0" fillId="0" borderId="0" xfId="0" applyNumberFormat="1" applyFont="1" applyAlignment="1">
      <alignment horizontal="center"/>
    </xf>
    <xf numFmtId="196" fontId="91" fillId="42" borderId="32" xfId="0" applyNumberFormat="1" applyFont="1" applyFill="1" applyBorder="1" applyAlignment="1">
      <alignment horizontal="center"/>
    </xf>
    <xf numFmtId="196" fontId="86" fillId="42" borderId="33" xfId="0" applyNumberFormat="1" applyFont="1" applyFill="1" applyBorder="1" applyAlignment="1">
      <alignment horizontal="center"/>
    </xf>
    <xf numFmtId="0" fontId="0" fillId="0" borderId="0" xfId="0" applyFont="1" applyBorder="1" applyAlignment="1">
      <alignment horizontal="center"/>
    </xf>
    <xf numFmtId="248" fontId="0" fillId="0" borderId="0" xfId="0" applyNumberFormat="1" applyFont="1" applyAlignment="1">
      <alignment horizontal="center"/>
    </xf>
    <xf numFmtId="0" fontId="92" fillId="0" borderId="0" xfId="0" applyFont="1" applyBorder="1" applyAlignment="1">
      <alignment horizontal="center"/>
    </xf>
    <xf numFmtId="244" fontId="86" fillId="42" borderId="30" xfId="0" applyNumberFormat="1" applyFont="1" applyFill="1" applyBorder="1" applyAlignment="1">
      <alignment horizontal="center"/>
    </xf>
    <xf numFmtId="244" fontId="91" fillId="42" borderId="30" xfId="0" applyNumberFormat="1" applyFont="1" applyFill="1" applyBorder="1" applyAlignment="1">
      <alignment horizontal="center"/>
    </xf>
    <xf numFmtId="244" fontId="86" fillId="42" borderId="31" xfId="0" applyNumberFormat="1" applyFont="1" applyFill="1" applyBorder="1" applyAlignment="1">
      <alignment horizontal="center"/>
    </xf>
    <xf numFmtId="247" fontId="0" fillId="0" borderId="0" xfId="0" applyNumberFormat="1" applyFont="1" applyBorder="1" applyAlignment="1">
      <alignment horizontal="center"/>
    </xf>
    <xf numFmtId="0" fontId="75" fillId="0" borderId="0" xfId="0" applyFont="1" applyAlignment="1">
      <alignment horizontal="right"/>
    </xf>
    <xf numFmtId="7" fontId="75" fillId="0" borderId="8" xfId="211" applyNumberFormat="1" applyFont="1" applyBorder="1" applyAlignment="1">
      <alignment horizontal="center"/>
    </xf>
    <xf numFmtId="9" fontId="75" fillId="44" borderId="8" xfId="212" applyFont="1" applyFill="1" applyBorder="1" applyAlignment="1">
      <alignment horizontal="center"/>
    </xf>
    <xf numFmtId="10" fontId="75" fillId="44" borderId="8" xfId="212" applyNumberFormat="1" applyFont="1" applyFill="1" applyBorder="1" applyAlignment="1">
      <alignment horizontal="center"/>
    </xf>
    <xf numFmtId="37" fontId="76" fillId="39" borderId="35" xfId="0" applyNumberFormat="1" applyFont="1" applyFill="1" applyBorder="1"/>
    <xf numFmtId="37" fontId="76" fillId="39" borderId="36" xfId="0" applyNumberFormat="1" applyFont="1" applyFill="1" applyBorder="1"/>
    <xf numFmtId="37" fontId="76" fillId="39" borderId="37" xfId="0" applyNumberFormat="1" applyFont="1" applyFill="1" applyBorder="1"/>
    <xf numFmtId="0" fontId="76" fillId="39" borderId="38" xfId="0" applyFont="1" applyFill="1" applyBorder="1"/>
    <xf numFmtId="0" fontId="76" fillId="39" borderId="39" xfId="0" applyFont="1" applyFill="1" applyBorder="1"/>
    <xf numFmtId="37" fontId="76" fillId="39" borderId="40" xfId="0" applyNumberFormat="1" applyFont="1" applyFill="1" applyBorder="1"/>
    <xf numFmtId="0" fontId="76" fillId="39" borderId="36" xfId="0" applyFont="1" applyFill="1" applyBorder="1"/>
    <xf numFmtId="0" fontId="76" fillId="39" borderId="37" xfId="0" applyFont="1" applyFill="1" applyBorder="1"/>
    <xf numFmtId="0" fontId="76" fillId="39" borderId="40" xfId="0" applyFont="1" applyFill="1" applyBorder="1"/>
  </cellXfs>
  <cellStyles count="214">
    <cellStyle name="$" xfId="1" xr:uid="{00000000-0005-0000-0000-000000000000}"/>
    <cellStyle name="$m" xfId="2" xr:uid="{00000000-0005-0000-0000-000001000000}"/>
    <cellStyle name="$q" xfId="3" xr:uid="{00000000-0005-0000-0000-000002000000}"/>
    <cellStyle name="$q*" xfId="4" xr:uid="{00000000-0005-0000-0000-000003000000}"/>
    <cellStyle name="$q_valuation" xfId="5" xr:uid="{00000000-0005-0000-0000-000004000000}"/>
    <cellStyle name="$qA" xfId="6" xr:uid="{00000000-0005-0000-0000-000005000000}"/>
    <cellStyle name="$qRange" xfId="7" xr:uid="{00000000-0005-0000-0000-000006000000}"/>
    <cellStyle name="%" xfId="8" xr:uid="{00000000-0005-0000-0000-000007000000}"/>
    <cellStyle name="******************************************" xfId="9" xr:uid="{00000000-0005-0000-0000-000008000000}"/>
    <cellStyle name="10Q" xfId="186" xr:uid="{00000000-0005-0000-0000-000009000000}"/>
    <cellStyle name="2 Decimal Places_MA Software Comps - List_AccretionDilution OTGS v16.xls Chart 1" xfId="10" xr:uid="{00000000-0005-0000-0000-00000A000000}"/>
    <cellStyle name="20% - Accent1 2" xfId="11" xr:uid="{00000000-0005-0000-0000-00000B000000}"/>
    <cellStyle name="20% - Accent2 2" xfId="12" xr:uid="{00000000-0005-0000-0000-00000C000000}"/>
    <cellStyle name="20% - Accent3 2" xfId="13" xr:uid="{00000000-0005-0000-0000-00000D000000}"/>
    <cellStyle name="20% - Accent4 2" xfId="14" xr:uid="{00000000-0005-0000-0000-00000E000000}"/>
    <cellStyle name="20% - Accent5 2" xfId="15" xr:uid="{00000000-0005-0000-0000-00000F000000}"/>
    <cellStyle name="20% - Accent6 2" xfId="16" xr:uid="{00000000-0005-0000-0000-000010000000}"/>
    <cellStyle name="40% - Accent1 2" xfId="17" xr:uid="{00000000-0005-0000-0000-000011000000}"/>
    <cellStyle name="40% - Accent2 2" xfId="18" xr:uid="{00000000-0005-0000-0000-000012000000}"/>
    <cellStyle name="40% - Accent3 2" xfId="19" xr:uid="{00000000-0005-0000-0000-000013000000}"/>
    <cellStyle name="40% - Accent4 2" xfId="20" xr:uid="{00000000-0005-0000-0000-000014000000}"/>
    <cellStyle name="40% - Accent5 2" xfId="21" xr:uid="{00000000-0005-0000-0000-000015000000}"/>
    <cellStyle name="40% - Accent6 2" xfId="22" xr:uid="{00000000-0005-0000-0000-000016000000}"/>
    <cellStyle name="60% - Accent1 2" xfId="23" xr:uid="{00000000-0005-0000-0000-000017000000}"/>
    <cellStyle name="60% - Accent2 2" xfId="24" xr:uid="{00000000-0005-0000-0000-000018000000}"/>
    <cellStyle name="60% - Accent3 2" xfId="25" xr:uid="{00000000-0005-0000-0000-000019000000}"/>
    <cellStyle name="60% - Accent4 2" xfId="26" xr:uid="{00000000-0005-0000-0000-00001A000000}"/>
    <cellStyle name="60% - Accent5 2" xfId="27" xr:uid="{00000000-0005-0000-0000-00001B000000}"/>
    <cellStyle name="60% - Accent6 2" xfId="28" xr:uid="{00000000-0005-0000-0000-00001C000000}"/>
    <cellStyle name="Accent1 2" xfId="29" xr:uid="{00000000-0005-0000-0000-00001D000000}"/>
    <cellStyle name="Accent2 2" xfId="30" xr:uid="{00000000-0005-0000-0000-00001E000000}"/>
    <cellStyle name="Accent3 2" xfId="31" xr:uid="{00000000-0005-0000-0000-00001F000000}"/>
    <cellStyle name="Accent4 2" xfId="32" xr:uid="{00000000-0005-0000-0000-000020000000}"/>
    <cellStyle name="Accent5 2" xfId="33" xr:uid="{00000000-0005-0000-0000-000021000000}"/>
    <cellStyle name="Accent6 2" xfId="34" xr:uid="{00000000-0005-0000-0000-000022000000}"/>
    <cellStyle name="AFE" xfId="35" xr:uid="{00000000-0005-0000-0000-000023000000}"/>
    <cellStyle name="Bad 2" xfId="36" xr:uid="{00000000-0005-0000-0000-000024000000}"/>
    <cellStyle name="Balance" xfId="37" xr:uid="{00000000-0005-0000-0000-000025000000}"/>
    <cellStyle name="BalanceSheet" xfId="38" xr:uid="{00000000-0005-0000-0000-000026000000}"/>
    <cellStyle name="Body_$Numeric" xfId="39" xr:uid="{00000000-0005-0000-0000-000027000000}"/>
    <cellStyle name="Bold Header" xfId="40" xr:uid="{00000000-0005-0000-0000-000028000000}"/>
    <cellStyle name="Calculation 2" xfId="41" xr:uid="{00000000-0005-0000-0000-000029000000}"/>
    <cellStyle name="CashFlow" xfId="42" xr:uid="{00000000-0005-0000-0000-00002A000000}"/>
    <cellStyle name="ChartingText" xfId="187" xr:uid="{00000000-0005-0000-0000-00002B000000}"/>
    <cellStyle name="Check" xfId="43" xr:uid="{00000000-0005-0000-0000-00002C000000}"/>
    <cellStyle name="Check Cell 2" xfId="44" xr:uid="{00000000-0005-0000-0000-00002D000000}"/>
    <cellStyle name="CHPTop" xfId="188" xr:uid="{00000000-0005-0000-0000-00002E000000}"/>
    <cellStyle name="ColHeading" xfId="45" xr:uid="{00000000-0005-0000-0000-00002F000000}"/>
    <cellStyle name="colheadleft" xfId="46" xr:uid="{00000000-0005-0000-0000-000030000000}"/>
    <cellStyle name="colheadright" xfId="47" xr:uid="{00000000-0005-0000-0000-000031000000}"/>
    <cellStyle name="ColumnHeaderNormal" xfId="189" xr:uid="{00000000-0005-0000-0000-000032000000}"/>
    <cellStyle name="Comma" xfId="213" builtinId="3"/>
    <cellStyle name="Comma 2" xfId="48" xr:uid="{00000000-0005-0000-0000-000033000000}"/>
    <cellStyle name="Comma0" xfId="49" xr:uid="{00000000-0005-0000-0000-000034000000}"/>
    <cellStyle name="Comma2" xfId="50" xr:uid="{00000000-0005-0000-0000-000035000000}"/>
    <cellStyle name="Company" xfId="51" xr:uid="{00000000-0005-0000-0000-000036000000}"/>
    <cellStyle name="CurRatio" xfId="52" xr:uid="{00000000-0005-0000-0000-000037000000}"/>
    <cellStyle name="Currency" xfId="211" builtinId="4"/>
    <cellStyle name="Currency--" xfId="190" xr:uid="{00000000-0005-0000-0000-000038000000}"/>
    <cellStyle name="Currency [1]" xfId="53" xr:uid="{00000000-0005-0000-0000-000039000000}"/>
    <cellStyle name="Currency [2]" xfId="54" xr:uid="{00000000-0005-0000-0000-00003A000000}"/>
    <cellStyle name="Currency0" xfId="55" xr:uid="{00000000-0005-0000-0000-00003B000000}"/>
    <cellStyle name="Currency2" xfId="56" xr:uid="{00000000-0005-0000-0000-00003C000000}"/>
    <cellStyle name="d_yield" xfId="57" xr:uid="{00000000-0005-0000-0000-00003D000000}"/>
    <cellStyle name="d_yield_CW's MAKER MODEL" xfId="58" xr:uid="{00000000-0005-0000-0000-00003E000000}"/>
    <cellStyle name="d_yield_valuation" xfId="59" xr:uid="{00000000-0005-0000-0000-00003F000000}"/>
    <cellStyle name="Date [d-mmm-yy]" xfId="60" xr:uid="{00000000-0005-0000-0000-000040000000}"/>
    <cellStyle name="Date [mm-dd-yy]" xfId="191" xr:uid="{00000000-0005-0000-0000-000041000000}"/>
    <cellStyle name="Date [mm-dd-yyyy]" xfId="192" xr:uid="{00000000-0005-0000-0000-000042000000}"/>
    <cellStyle name="Date [mm-d-yyyy]" xfId="193" xr:uid="{00000000-0005-0000-0000-000043000000}"/>
    <cellStyle name="Date [mmm-d-yyyy]" xfId="61" xr:uid="{00000000-0005-0000-0000-000044000000}"/>
    <cellStyle name="Date [mmm-yyyy]" xfId="62" xr:uid="{00000000-0005-0000-0000-000045000000}"/>
    <cellStyle name="Dates" xfId="63" xr:uid="{00000000-0005-0000-0000-000046000000}"/>
    <cellStyle name="DateYear" xfId="64" xr:uid="{00000000-0005-0000-0000-000047000000}"/>
    <cellStyle name="Dezimal_Capital expenditure planning FY 2000" xfId="65" xr:uid="{00000000-0005-0000-0000-000048000000}"/>
    <cellStyle name="Dollar" xfId="66" xr:uid="{00000000-0005-0000-0000-000049000000}"/>
    <cellStyle name="Dollars" xfId="67" xr:uid="{00000000-0005-0000-0000-00004A000000}"/>
    <cellStyle name="DollarWhole" xfId="68" xr:uid="{00000000-0005-0000-0000-00004B000000}"/>
    <cellStyle name="eps" xfId="69" xr:uid="{00000000-0005-0000-0000-00004C000000}"/>
    <cellStyle name="eps$" xfId="70" xr:uid="{00000000-0005-0000-0000-00004D000000}"/>
    <cellStyle name="eps$A" xfId="71" xr:uid="{00000000-0005-0000-0000-00004E000000}"/>
    <cellStyle name="eps$E" xfId="72" xr:uid="{00000000-0005-0000-0000-00004F000000}"/>
    <cellStyle name="eps_CW's MAKER MODEL" xfId="73" xr:uid="{00000000-0005-0000-0000-000050000000}"/>
    <cellStyle name="epsA" xfId="74" xr:uid="{00000000-0005-0000-0000-000051000000}"/>
    <cellStyle name="EPSActual" xfId="75" xr:uid="{00000000-0005-0000-0000-000052000000}"/>
    <cellStyle name="epsE" xfId="76" xr:uid="{00000000-0005-0000-0000-000053000000}"/>
    <cellStyle name="EPSEstimate" xfId="77" xr:uid="{00000000-0005-0000-0000-000054000000}"/>
    <cellStyle name="Euro" xfId="78" xr:uid="{00000000-0005-0000-0000-000055000000}"/>
    <cellStyle name="Explanatory Text 2" xfId="79" xr:uid="{00000000-0005-0000-0000-000056000000}"/>
    <cellStyle name="fy_eps$" xfId="80" xr:uid="{00000000-0005-0000-0000-000057000000}"/>
    <cellStyle name="g_rate" xfId="81" xr:uid="{00000000-0005-0000-0000-000058000000}"/>
    <cellStyle name="g_rate_CW's MAKER MODEL" xfId="82" xr:uid="{00000000-0005-0000-0000-000059000000}"/>
    <cellStyle name="g_rate_valuation" xfId="83" xr:uid="{00000000-0005-0000-0000-00005A000000}"/>
    <cellStyle name="General" xfId="84" xr:uid="{00000000-0005-0000-0000-00005B000000}"/>
    <cellStyle name="Good 2" xfId="85" xr:uid="{00000000-0005-0000-0000-00005C000000}"/>
    <cellStyle name="GrowthRate" xfId="86" xr:uid="{00000000-0005-0000-0000-00005D000000}"/>
    <cellStyle name="GrowthSeq" xfId="87" xr:uid="{00000000-0005-0000-0000-00005E000000}"/>
    <cellStyle name="Hard Number Input" xfId="88" xr:uid="{00000000-0005-0000-0000-00005F000000}"/>
    <cellStyle name="Heading 1 2" xfId="89" xr:uid="{00000000-0005-0000-0000-000060000000}"/>
    <cellStyle name="Heading 2 2" xfId="90" xr:uid="{00000000-0005-0000-0000-000061000000}"/>
    <cellStyle name="Heading 3 2" xfId="91" xr:uid="{00000000-0005-0000-0000-000062000000}"/>
    <cellStyle name="Heading 4 2" xfId="92" xr:uid="{00000000-0005-0000-0000-000063000000}"/>
    <cellStyle name="Historical Number" xfId="93" xr:uid="{00000000-0005-0000-0000-000064000000}"/>
    <cellStyle name="iemens" xfId="94" xr:uid="{00000000-0005-0000-0000-000066000000}"/>
    <cellStyle name="Income" xfId="95" xr:uid="{00000000-0005-0000-0000-000067000000}"/>
    <cellStyle name="IncomeStatement" xfId="96" xr:uid="{00000000-0005-0000-0000-000068000000}"/>
    <cellStyle name="Input 2" xfId="97" xr:uid="{00000000-0005-0000-0000-000069000000}"/>
    <cellStyle name="Input Fixed [0]" xfId="98" xr:uid="{00000000-0005-0000-0000-00006A000000}"/>
    <cellStyle name="Integer" xfId="99" xr:uid="{00000000-0005-0000-0000-00006B000000}"/>
    <cellStyle name="Inverse Header" xfId="100" xr:uid="{00000000-0005-0000-0000-00006C000000}"/>
    <cellStyle name="Invisible" xfId="194" xr:uid="{00000000-0005-0000-0000-00006D000000}"/>
    <cellStyle name="Item" xfId="101" xr:uid="{00000000-0005-0000-0000-00006E000000}"/>
    <cellStyle name="ItemTypeClass" xfId="102" xr:uid="{00000000-0005-0000-0000-00006F000000}"/>
    <cellStyle name="Linked Cell 2" xfId="103" xr:uid="{00000000-0005-0000-0000-000070000000}"/>
    <cellStyle name="LTGR" xfId="104" xr:uid="{00000000-0005-0000-0000-000071000000}"/>
    <cellStyle name="m" xfId="105" xr:uid="{00000000-0005-0000-0000-000072000000}"/>
    <cellStyle name="m$" xfId="106" xr:uid="{00000000-0005-0000-0000-000073000000}"/>
    <cellStyle name="m/d/yy" xfId="195" xr:uid="{00000000-0005-0000-0000-000074000000}"/>
    <cellStyle name="m_CW's MAKER MODEL" xfId="107" xr:uid="{00000000-0005-0000-0000-000075000000}"/>
    <cellStyle name="m_valuation" xfId="108" xr:uid="{00000000-0005-0000-0000-000076000000}"/>
    <cellStyle name="Margin" xfId="109" xr:uid="{00000000-0005-0000-0000-000077000000}"/>
    <cellStyle name="Margins" xfId="110" xr:uid="{00000000-0005-0000-0000-000078000000}"/>
    <cellStyle name="mm" xfId="111" xr:uid="{00000000-0005-0000-0000-000079000000}"/>
    <cellStyle name="Multiple" xfId="112" xr:uid="{00000000-0005-0000-0000-00007A000000}"/>
    <cellStyle name="MyStyle" xfId="196" xr:uid="{00000000-0005-0000-0000-00007B000000}"/>
    <cellStyle name="NA is zero" xfId="113" xr:uid="{00000000-0005-0000-0000-00007C000000}"/>
    <cellStyle name="Neutral 2" xfId="114" xr:uid="{00000000-0005-0000-0000-00007D000000}"/>
    <cellStyle name="NewColumnHeaderNormal" xfId="197" xr:uid="{00000000-0005-0000-0000-00007E000000}"/>
    <cellStyle name="NewSectionHeaderNormal" xfId="198" xr:uid="{00000000-0005-0000-0000-00007F000000}"/>
    <cellStyle name="NewTitleNormal" xfId="199" xr:uid="{00000000-0005-0000-0000-000080000000}"/>
    <cellStyle name="Normal" xfId="0" builtinId="0"/>
    <cellStyle name="Normal--" xfId="200" xr:uid="{00000000-0005-0000-0000-000082000000}"/>
    <cellStyle name="Normal [0]" xfId="115" xr:uid="{00000000-0005-0000-0000-000083000000}"/>
    <cellStyle name="Normal [1]" xfId="116" xr:uid="{00000000-0005-0000-0000-000084000000}"/>
    <cellStyle name="Normal [2]" xfId="117" xr:uid="{00000000-0005-0000-0000-000085000000}"/>
    <cellStyle name="Normal [3]" xfId="118" xr:uid="{00000000-0005-0000-0000-000086000000}"/>
    <cellStyle name="Normal 2" xfId="119" xr:uid="{00000000-0005-0000-0000-000087000000}"/>
    <cellStyle name="Normal Bold" xfId="120" xr:uid="{00000000-0005-0000-0000-000088000000}"/>
    <cellStyle name="Normal Pct" xfId="121" xr:uid="{00000000-0005-0000-0000-000089000000}"/>
    <cellStyle name="NormalX" xfId="122" xr:uid="{00000000-0005-0000-0000-00008A000000}"/>
    <cellStyle name="Note 2" xfId="123" xr:uid="{00000000-0005-0000-0000-00008B000000}"/>
    <cellStyle name="NPPESalesPct" xfId="124" xr:uid="{00000000-0005-0000-0000-00008C000000}"/>
    <cellStyle name="Number" xfId="125" xr:uid="{00000000-0005-0000-0000-00008D000000}"/>
    <cellStyle name="NWI%S" xfId="126" xr:uid="{00000000-0005-0000-0000-00008E000000}"/>
    <cellStyle name="Output 2" xfId="127" xr:uid="{00000000-0005-0000-0000-00008F000000}"/>
    <cellStyle name="P/E" xfId="128" xr:uid="{00000000-0005-0000-0000-000090000000}"/>
    <cellStyle name="Palatino" xfId="129" xr:uid="{00000000-0005-0000-0000-000091000000}"/>
    <cellStyle name="pc1" xfId="130" xr:uid="{00000000-0005-0000-0000-000092000000}"/>
    <cellStyle name="pe" xfId="131" xr:uid="{00000000-0005-0000-0000-000093000000}"/>
    <cellStyle name="PE/LTGR" xfId="132" xr:uid="{00000000-0005-0000-0000-000094000000}"/>
    <cellStyle name="PEG" xfId="133" xr:uid="{00000000-0005-0000-0000-000095000000}"/>
    <cellStyle name="Percent" xfId="212" builtinId="5"/>
    <cellStyle name="Percent [0]" xfId="134" xr:uid="{00000000-0005-0000-0000-000096000000}"/>
    <cellStyle name="Percent [1]" xfId="135" xr:uid="{00000000-0005-0000-0000-000097000000}"/>
    <cellStyle name="Percent [2]" xfId="136" xr:uid="{00000000-0005-0000-0000-000098000000}"/>
    <cellStyle name="PercentChange" xfId="137" xr:uid="{00000000-0005-0000-0000-000099000000}"/>
    <cellStyle name="PercentPresentation" xfId="138" xr:uid="{00000000-0005-0000-0000-00009A000000}"/>
    <cellStyle name="PerShare" xfId="139" xr:uid="{00000000-0005-0000-0000-00009B000000}"/>
    <cellStyle name="POPS" xfId="140" xr:uid="{00000000-0005-0000-0000-00009C000000}"/>
    <cellStyle name="Presentation" xfId="141" xr:uid="{00000000-0005-0000-0000-00009D000000}"/>
    <cellStyle name="PresentationZero" xfId="142" xr:uid="{00000000-0005-0000-0000-00009E000000}"/>
    <cellStyle name="price" xfId="143" xr:uid="{00000000-0005-0000-0000-00009F000000}"/>
    <cellStyle name="q" xfId="144" xr:uid="{00000000-0005-0000-0000-0000A0000000}"/>
    <cellStyle name="q_CW's MAKER MODEL" xfId="145" xr:uid="{00000000-0005-0000-0000-0000A1000000}"/>
    <cellStyle name="QEPS-h" xfId="146" xr:uid="{00000000-0005-0000-0000-0000A2000000}"/>
    <cellStyle name="QEPS-H1" xfId="147" xr:uid="{00000000-0005-0000-0000-0000A3000000}"/>
    <cellStyle name="qRange" xfId="148" xr:uid="{00000000-0005-0000-0000-0000A4000000}"/>
    <cellStyle name="range" xfId="149" xr:uid="{00000000-0005-0000-0000-0000A5000000}"/>
    <cellStyle name="RatioX" xfId="150" xr:uid="{00000000-0005-0000-0000-0000A6000000}"/>
    <cellStyle name="Red font" xfId="201" xr:uid="{00000000-0005-0000-0000-0000A7000000}"/>
    <cellStyle name="Report" xfId="151" xr:uid="{00000000-0005-0000-0000-0000A8000000}"/>
    <cellStyle name="Right" xfId="152" xr:uid="{00000000-0005-0000-0000-0000A9000000}"/>
    <cellStyle name="SectionHeaderNormal" xfId="202" xr:uid="{00000000-0005-0000-0000-0000AA000000}"/>
    <cellStyle name="SectionHeading" xfId="153" xr:uid="{00000000-0005-0000-0000-0000AB000000}"/>
    <cellStyle name="Shares" xfId="154" xr:uid="{00000000-0005-0000-0000-0000AC000000}"/>
    <cellStyle name="StockPrice" xfId="155" xr:uid="{00000000-0005-0000-0000-0000AD000000}"/>
    <cellStyle name="Style 1" xfId="156" xr:uid="{00000000-0005-0000-0000-0000AE000000}"/>
    <cellStyle name="Style 21" xfId="157" xr:uid="{00000000-0005-0000-0000-0000AF000000}"/>
    <cellStyle name="Style 22" xfId="158" xr:uid="{00000000-0005-0000-0000-0000B0000000}"/>
    <cellStyle name="Style 23" xfId="159" xr:uid="{00000000-0005-0000-0000-0000B1000000}"/>
    <cellStyle name="Style 24" xfId="160" xr:uid="{00000000-0005-0000-0000-0000B2000000}"/>
    <cellStyle name="Style 26" xfId="161" xr:uid="{00000000-0005-0000-0000-0000B3000000}"/>
    <cellStyle name="Style 27" xfId="162" xr:uid="{00000000-0005-0000-0000-0000B4000000}"/>
    <cellStyle name="Style 34" xfId="163" xr:uid="{00000000-0005-0000-0000-0000B5000000}"/>
    <cellStyle name="Style 37" xfId="164" xr:uid="{00000000-0005-0000-0000-0000B6000000}"/>
    <cellStyle name="Style 63" xfId="165" xr:uid="{00000000-0005-0000-0000-0000B7000000}"/>
    <cellStyle name="SubDollar" xfId="166" xr:uid="{00000000-0005-0000-0000-0000B8000000}"/>
    <cellStyle name="SubGrowth" xfId="167" xr:uid="{00000000-0005-0000-0000-0000B9000000}"/>
    <cellStyle name="SubGrowthRate" xfId="168" xr:uid="{00000000-0005-0000-0000-0000BA000000}"/>
    <cellStyle name="SubMargins" xfId="169" xr:uid="{00000000-0005-0000-0000-0000BB000000}"/>
    <cellStyle name="SubPenetration" xfId="170" xr:uid="{00000000-0005-0000-0000-0000BC000000}"/>
    <cellStyle name="Subscribers" xfId="171" xr:uid="{00000000-0005-0000-0000-0000BD000000}"/>
    <cellStyle name="SubScript" xfId="203" xr:uid="{00000000-0005-0000-0000-0000BE000000}"/>
    <cellStyle name="SubVariable" xfId="172" xr:uid="{00000000-0005-0000-0000-0000BF000000}"/>
    <cellStyle name="SuperScript" xfId="204" xr:uid="{00000000-0005-0000-0000-0000C0000000}"/>
    <cellStyle name="tcn" xfId="173" xr:uid="{00000000-0005-0000-0000-0000C1000000}"/>
    <cellStyle name="TextBold" xfId="205" xr:uid="{00000000-0005-0000-0000-0000C2000000}"/>
    <cellStyle name="TextItalic" xfId="206" xr:uid="{00000000-0005-0000-0000-0000C3000000}"/>
    <cellStyle name="TextNormal" xfId="207" xr:uid="{00000000-0005-0000-0000-0000C4000000}"/>
    <cellStyle name="Times" xfId="208" xr:uid="{00000000-0005-0000-0000-0000C5000000}"/>
    <cellStyle name="Times [1]" xfId="174" xr:uid="{00000000-0005-0000-0000-0000C6000000}"/>
    <cellStyle name="Times [2]" xfId="175" xr:uid="{00000000-0005-0000-0000-0000C7000000}"/>
    <cellStyle name="Title 2" xfId="176" xr:uid="{00000000-0005-0000-0000-0000C8000000}"/>
    <cellStyle name="title2" xfId="177" xr:uid="{00000000-0005-0000-0000-0000C9000000}"/>
    <cellStyle name="TitleII" xfId="178" xr:uid="{00000000-0005-0000-0000-0000CA000000}"/>
    <cellStyle name="TitleNormal" xfId="209" xr:uid="{00000000-0005-0000-0000-0000CB000000}"/>
    <cellStyle name="Titles" xfId="179" xr:uid="{00000000-0005-0000-0000-0000CC000000}"/>
    <cellStyle name="TitleSub" xfId="180" xr:uid="{00000000-0005-0000-0000-0000CD000000}"/>
    <cellStyle name="tn" xfId="181" xr:uid="{00000000-0005-0000-0000-0000CE000000}"/>
    <cellStyle name="Total 2" xfId="182" xr:uid="{00000000-0005-0000-0000-0000CF000000}"/>
    <cellStyle name="Warning Text 2" xfId="183" xr:uid="{00000000-0005-0000-0000-0000D0000000}"/>
    <cellStyle name="WholeNumber" xfId="184" xr:uid="{00000000-0005-0000-0000-0000D1000000}"/>
    <cellStyle name="Year&quot;E&quot;" xfId="185" xr:uid="{00000000-0005-0000-0000-0000D2000000}"/>
    <cellStyle name="Years" xfId="210" xr:uid="{00000000-0005-0000-0000-0000D3000000}"/>
  </cellStyles>
  <dxfs count="5">
    <dxf>
      <font>
        <color rgb="FF9C0006"/>
      </font>
      <fill>
        <patternFill>
          <bgColor rgb="FFFFC7CE"/>
        </patternFill>
      </fill>
    </dxf>
    <dxf>
      <font>
        <color rgb="FF9C0006"/>
      </font>
      <fill>
        <patternFill>
          <bgColor rgb="FFFFC7CE"/>
        </patternFill>
      </fill>
    </dxf>
    <dxf>
      <fill>
        <patternFill>
          <bgColor theme="8"/>
        </patternFill>
      </fill>
      <border>
        <left/>
        <right/>
        <top style="thin">
          <color rgb="FF9C0006"/>
        </top>
        <bottom style="thin">
          <color rgb="FF9C0006"/>
        </bottom>
        <vertical/>
        <horizontal/>
      </border>
    </dxf>
    <dxf>
      <fill>
        <patternFill>
          <bgColor theme="8"/>
        </patternFill>
      </fill>
      <border>
        <left/>
        <right/>
        <top style="thin">
          <color rgb="FF9C0006"/>
        </top>
        <bottom style="thin">
          <color rgb="FF9C0006"/>
        </bottom>
        <vertical/>
        <horizontal/>
      </border>
    </dxf>
    <dxf>
      <fill>
        <patternFill>
          <bgColor theme="8"/>
        </patternFill>
      </fill>
      <border>
        <left/>
        <right/>
        <top style="thin">
          <color rgb="FF9C0006"/>
        </top>
        <bottom style="thin">
          <color rgb="FF9C0006"/>
        </bottom>
        <vertical/>
        <horizontal/>
      </border>
    </dxf>
  </dxfs>
  <tableStyles count="0" defaultTableStyle="TableStyleMedium2" defaultPivotStyle="PivotStyleLight16"/>
  <colors>
    <mruColors>
      <color rgb="FF008000"/>
      <color rgb="FFFFFF99"/>
      <color rgb="FF0000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Owner/LOCALS~1/Temp/Rar$DI00.921/Valuation_2010_Mod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kumar.WSP/Downloads/DataSet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al Data"/>
      <sheetName val="Forecast Drivers"/>
      <sheetName val="Results"/>
      <sheetName val="Valuation Summary"/>
    </sheetNames>
    <sheetDataSet>
      <sheetData sheetId="0" refreshError="1"/>
      <sheetData sheetId="1">
        <row r="25">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row>
        <row r="330">
          <cell r="D330">
            <v>1</v>
          </cell>
        </row>
      </sheetData>
      <sheetData sheetId="2">
        <row r="142">
          <cell r="F142">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row>
        <row r="182">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rc_ans"/>
      <sheetName val="Circ"/>
      <sheetName val="Reg 0"/>
      <sheetName val="Reg_ans"/>
      <sheetName val="CF"/>
      <sheetName val="CF_ans"/>
      <sheetName val="BoostToolkitClipBoard2010"/>
      <sheetName val="DS0"/>
      <sheetName val="DS0_ans"/>
      <sheetName val="Data Set1"/>
      <sheetName val="DataSet2"/>
      <sheetName val="DataSet3"/>
      <sheetName val="Other"/>
      <sheetName val="DataSet4"/>
      <sheetName val="Array0"/>
      <sheetName val="Array1"/>
      <sheetName val="Array2"/>
      <sheetName val="Array3"/>
      <sheetName val="Array4"/>
      <sheetName val="Array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5">
          <cell r="B5" t="str">
            <v>iPad</v>
          </cell>
          <cell r="C5">
            <v>500</v>
          </cell>
        </row>
        <row r="6">
          <cell r="B6" t="str">
            <v>iPod</v>
          </cell>
          <cell r="C6">
            <v>200</v>
          </cell>
        </row>
        <row r="7">
          <cell r="B7" t="str">
            <v>iPhone</v>
          </cell>
          <cell r="C7">
            <v>400</v>
          </cell>
        </row>
      </sheetData>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F9C53-A81E-4480-8D51-F5B6828C9520}">
  <dimension ref="B2:C10"/>
  <sheetViews>
    <sheetView zoomScale="120" zoomScaleNormal="120" workbookViewId="0">
      <selection activeCell="E13" sqref="E13"/>
    </sheetView>
  </sheetViews>
  <sheetFormatPr defaultRowHeight="15"/>
  <cols>
    <col min="2" max="2" width="46" bestFit="1" customWidth="1"/>
    <col min="3" max="3" width="17.42578125" customWidth="1"/>
  </cols>
  <sheetData>
    <row r="2" spans="2:3">
      <c r="B2" s="156" t="s">
        <v>80</v>
      </c>
      <c r="C2" s="159" t="s">
        <v>149</v>
      </c>
    </row>
    <row r="5" spans="2:3">
      <c r="B5" s="6" t="s">
        <v>7</v>
      </c>
      <c r="C5" s="154">
        <v>2000000</v>
      </c>
    </row>
    <row r="6" spans="2:3">
      <c r="B6" s="6" t="s">
        <v>82</v>
      </c>
      <c r="C6" s="154">
        <v>-900000</v>
      </c>
    </row>
    <row r="7" spans="2:3">
      <c r="B7" s="158" t="s">
        <v>140</v>
      </c>
      <c r="C7" s="155">
        <f>IF(C2="yes", 0,C8*C10)</f>
        <v>0</v>
      </c>
    </row>
    <row r="8" spans="2:3">
      <c r="B8" t="s">
        <v>76</v>
      </c>
      <c r="C8" s="154">
        <f>SUM(C5:C7)</f>
        <v>1100000</v>
      </c>
    </row>
    <row r="10" spans="2:3">
      <c r="B10" s="7" t="s">
        <v>141</v>
      </c>
      <c r="C10" s="157">
        <v>0.02</v>
      </c>
    </row>
  </sheetData>
  <dataValidations count="1">
    <dataValidation type="list" allowBlank="1" showInputMessage="1" showErrorMessage="1" sqref="C2" xr:uid="{DFDD2016-1677-4543-9768-B02AF4E68D29}">
      <formula1>"NO,YES"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73"/>
  <sheetViews>
    <sheetView tabSelected="1" zoomScaleNormal="100" workbookViewId="0">
      <selection activeCell="G147" sqref="G147"/>
    </sheetView>
  </sheetViews>
  <sheetFormatPr defaultRowHeight="15"/>
  <cols>
    <col min="1" max="1" width="1.7109375" style="4" customWidth="1"/>
    <col min="2" max="2" width="61.7109375" style="4" bestFit="1" customWidth="1"/>
    <col min="3" max="5" width="13.28515625" style="45" customWidth="1"/>
    <col min="6" max="6" width="14.140625" style="4" customWidth="1"/>
    <col min="7" max="10" width="16.28515625" style="4" bestFit="1" customWidth="1"/>
    <col min="11" max="11" width="9.140625" style="4"/>
    <col min="12" max="12" width="10.85546875" style="4" bestFit="1" customWidth="1"/>
    <col min="13" max="14" width="9.140625" style="4"/>
    <col min="15" max="15" width="14.85546875" style="4" customWidth="1"/>
    <col min="16" max="16384" width="9.140625" style="4"/>
  </cols>
  <sheetData>
    <row r="1" spans="2:12">
      <c r="B1" s="6"/>
      <c r="C1" s="69"/>
    </row>
    <row r="2" spans="2:12" ht="15.75" thickBot="1">
      <c r="B2" s="151" t="s">
        <v>175</v>
      </c>
      <c r="C2" s="164"/>
      <c r="D2" s="164"/>
      <c r="E2" s="164"/>
    </row>
    <row r="3" spans="2:12" ht="15.75" thickBot="1">
      <c r="B3" s="156" t="s">
        <v>80</v>
      </c>
      <c r="C3" s="165" t="s">
        <v>142</v>
      </c>
      <c r="E3" s="47"/>
      <c r="F3" s="6"/>
      <c r="G3" s="6"/>
      <c r="H3" s="6"/>
      <c r="I3" s="6"/>
      <c r="J3" s="6"/>
    </row>
    <row r="4" spans="2:12">
      <c r="D4" s="47"/>
      <c r="E4" s="47"/>
      <c r="F4" s="6"/>
      <c r="G4" s="6"/>
      <c r="H4" s="6"/>
      <c r="I4" s="6"/>
      <c r="J4" s="6"/>
    </row>
    <row r="5" spans="2:12">
      <c r="B5" s="8" t="s">
        <v>19</v>
      </c>
      <c r="C5" s="48"/>
      <c r="D5" s="49"/>
      <c r="E5" s="49"/>
      <c r="F5" s="9"/>
      <c r="G5" s="9"/>
      <c r="H5" s="9"/>
      <c r="I5" s="9"/>
      <c r="J5" s="9"/>
    </row>
    <row r="6" spans="2:12">
      <c r="B6" s="88"/>
      <c r="C6" s="89" t="s">
        <v>130</v>
      </c>
      <c r="D6" s="89" t="s">
        <v>129</v>
      </c>
      <c r="E6" s="89" t="s">
        <v>137</v>
      </c>
      <c r="F6" s="90" t="s">
        <v>136</v>
      </c>
      <c r="G6" s="90" t="s">
        <v>132</v>
      </c>
      <c r="H6" s="90" t="s">
        <v>133</v>
      </c>
      <c r="I6" s="90" t="s">
        <v>134</v>
      </c>
      <c r="J6" s="90" t="s">
        <v>135</v>
      </c>
      <c r="L6" s="86"/>
    </row>
    <row r="7" spans="2:12">
      <c r="B7" s="10"/>
    </row>
    <row r="8" spans="2:12">
      <c r="B8" s="6" t="s">
        <v>7</v>
      </c>
      <c r="C8" s="50"/>
      <c r="D8" s="50">
        <f t="shared" ref="D8:E8" si="0">+D35</f>
        <v>84000</v>
      </c>
      <c r="E8" s="50">
        <f t="shared" si="0"/>
        <v>115000</v>
      </c>
      <c r="F8" s="11"/>
      <c r="G8" s="11"/>
      <c r="H8" s="11"/>
      <c r="I8" s="11"/>
      <c r="J8" s="11"/>
    </row>
    <row r="9" spans="2:12">
      <c r="B9" s="6" t="s">
        <v>82</v>
      </c>
      <c r="C9" s="51"/>
      <c r="D9" s="51">
        <v>-38400</v>
      </c>
      <c r="E9" s="51">
        <v>-49200</v>
      </c>
      <c r="F9" s="12"/>
      <c r="G9" s="12"/>
      <c r="H9" s="12"/>
      <c r="I9" s="12"/>
      <c r="J9" s="12"/>
    </row>
    <row r="10" spans="2:12">
      <c r="B10" s="5" t="s">
        <v>10</v>
      </c>
      <c r="C10" s="50"/>
      <c r="D10" s="50">
        <f t="shared" ref="D10" si="1">D9+D8</f>
        <v>45600</v>
      </c>
      <c r="E10" s="50">
        <f>E9+E8</f>
        <v>65800</v>
      </c>
      <c r="F10" s="11"/>
      <c r="G10" s="11"/>
      <c r="H10" s="11"/>
      <c r="I10" s="11"/>
      <c r="J10" s="11"/>
    </row>
    <row r="11" spans="2:12">
      <c r="B11" s="7" t="s">
        <v>83</v>
      </c>
      <c r="C11" s="51"/>
      <c r="D11" s="51">
        <v>0</v>
      </c>
      <c r="E11" s="51">
        <v>-1600</v>
      </c>
      <c r="F11" s="12"/>
      <c r="G11" s="12"/>
      <c r="H11" s="12"/>
      <c r="I11" s="12"/>
      <c r="J11" s="12"/>
    </row>
    <row r="12" spans="2:12">
      <c r="B12" s="7" t="s">
        <v>84</v>
      </c>
      <c r="C12" s="51"/>
      <c r="D12" s="51">
        <v>-35000</v>
      </c>
      <c r="E12" s="51">
        <v>-45000</v>
      </c>
      <c r="F12" s="12"/>
      <c r="G12" s="12"/>
      <c r="H12" s="12"/>
      <c r="I12" s="12"/>
      <c r="J12" s="12"/>
    </row>
    <row r="13" spans="2:12">
      <c r="B13" s="5" t="s">
        <v>3</v>
      </c>
      <c r="C13" s="50"/>
      <c r="D13" s="50">
        <f t="shared" ref="D13:E13" si="2">SUM(D10:D12)</f>
        <v>10600</v>
      </c>
      <c r="E13" s="50">
        <f t="shared" si="2"/>
        <v>19200</v>
      </c>
      <c r="F13" s="11"/>
      <c r="G13" s="11"/>
      <c r="H13" s="11"/>
      <c r="I13" s="11"/>
      <c r="J13" s="11"/>
    </row>
    <row r="14" spans="2:12">
      <c r="B14" s="6" t="s">
        <v>5</v>
      </c>
      <c r="C14" s="50"/>
      <c r="D14" s="50">
        <v>200</v>
      </c>
      <c r="E14" s="50">
        <v>400</v>
      </c>
      <c r="F14" s="11"/>
      <c r="G14" s="11"/>
      <c r="H14" s="11"/>
      <c r="I14" s="11"/>
      <c r="J14" s="11"/>
    </row>
    <row r="15" spans="2:12">
      <c r="B15" s="6" t="s">
        <v>16</v>
      </c>
      <c r="C15" s="51"/>
      <c r="D15" s="51">
        <v>-1500</v>
      </c>
      <c r="E15" s="51">
        <v>-1400</v>
      </c>
      <c r="F15" s="12"/>
      <c r="G15" s="12"/>
      <c r="H15" s="12"/>
      <c r="I15" s="12"/>
      <c r="J15" s="12"/>
    </row>
    <row r="16" spans="2:12">
      <c r="B16" s="5" t="s">
        <v>8</v>
      </c>
      <c r="C16" s="50"/>
      <c r="D16" s="50">
        <f t="shared" ref="D16:E16" si="3">SUM(D13:D15)</f>
        <v>9300</v>
      </c>
      <c r="E16" s="50">
        <f t="shared" si="3"/>
        <v>18200</v>
      </c>
      <c r="F16" s="11"/>
      <c r="G16" s="11"/>
      <c r="H16" s="11"/>
      <c r="I16" s="11"/>
      <c r="J16" s="11"/>
    </row>
    <row r="17" spans="1:12">
      <c r="B17" s="6" t="s">
        <v>11</v>
      </c>
      <c r="C17" s="51"/>
      <c r="D17" s="51">
        <f t="shared" ref="D17:E17" si="4">-D16*0.25</f>
        <v>-2325</v>
      </c>
      <c r="E17" s="51">
        <f t="shared" si="4"/>
        <v>-4550</v>
      </c>
      <c r="F17" s="12"/>
      <c r="G17" s="12"/>
      <c r="H17" s="12"/>
      <c r="I17" s="12"/>
      <c r="J17" s="12"/>
    </row>
    <row r="18" spans="1:12">
      <c r="B18" s="5" t="s">
        <v>2</v>
      </c>
      <c r="C18" s="50"/>
      <c r="D18" s="50">
        <f t="shared" ref="D18:E18" si="5">SUM(D16:D17)</f>
        <v>6975</v>
      </c>
      <c r="E18" s="50">
        <f t="shared" si="5"/>
        <v>13650</v>
      </c>
      <c r="F18" s="11"/>
      <c r="G18" s="11"/>
      <c r="H18" s="11"/>
      <c r="I18" s="11"/>
      <c r="J18" s="11"/>
    </row>
    <row r="19" spans="1:12">
      <c r="D19" s="50"/>
      <c r="E19" s="50"/>
      <c r="F19" s="87"/>
      <c r="G19" s="87"/>
      <c r="H19" s="87"/>
      <c r="I19" s="87"/>
      <c r="J19" s="87"/>
    </row>
    <row r="20" spans="1:12">
      <c r="B20" s="7" t="s">
        <v>6</v>
      </c>
      <c r="C20" s="52"/>
      <c r="D20" s="52">
        <v>5000</v>
      </c>
      <c r="E20" s="52">
        <v>5000</v>
      </c>
      <c r="F20" s="72"/>
      <c r="G20" s="72"/>
      <c r="H20" s="72"/>
      <c r="I20" s="72"/>
      <c r="J20" s="72"/>
    </row>
    <row r="21" spans="1:12">
      <c r="B21" s="4" t="s">
        <v>86</v>
      </c>
      <c r="C21" s="53"/>
      <c r="D21" s="53">
        <f t="shared" ref="D21" si="6">+D18/D20</f>
        <v>1.395</v>
      </c>
      <c r="E21" s="53">
        <f>+E18/E20</f>
        <v>2.73</v>
      </c>
      <c r="F21" s="1"/>
      <c r="G21" s="1"/>
      <c r="H21" s="1"/>
      <c r="I21" s="1"/>
      <c r="J21" s="1"/>
    </row>
    <row r="23" spans="1:12">
      <c r="B23" s="14" t="s">
        <v>18</v>
      </c>
    </row>
    <row r="24" spans="1:12">
      <c r="B24" s="15" t="s">
        <v>1</v>
      </c>
      <c r="C24" s="54"/>
      <c r="D24" s="54"/>
      <c r="E24" s="54">
        <f>E8/D8-1</f>
        <v>0.36904761904761907</v>
      </c>
      <c r="F24" s="17"/>
      <c r="G24" s="17"/>
      <c r="H24" s="17"/>
      <c r="I24" s="17"/>
      <c r="J24" s="17"/>
    </row>
    <row r="25" spans="1:12">
      <c r="B25" s="15" t="s">
        <v>90</v>
      </c>
      <c r="C25" s="54"/>
      <c r="D25" s="54">
        <f>D10/D8</f>
        <v>0.54285714285714282</v>
      </c>
      <c r="E25" s="54">
        <f>E10/E8</f>
        <v>0.57217391304347831</v>
      </c>
      <c r="F25" s="20">
        <v>0.56999999999999995</v>
      </c>
      <c r="G25" s="20">
        <v>0.56999999999999995</v>
      </c>
      <c r="H25" s="20">
        <v>0.56999999999999995</v>
      </c>
      <c r="I25" s="20">
        <v>0.56999999999999995</v>
      </c>
      <c r="J25" s="20">
        <v>0.56999999999999995</v>
      </c>
    </row>
    <row r="26" spans="1:12">
      <c r="B26" s="18" t="s">
        <v>12</v>
      </c>
      <c r="C26" s="54"/>
      <c r="D26" s="54">
        <f>-D11/D8</f>
        <v>0</v>
      </c>
      <c r="E26" s="54">
        <f>-E11/E8</f>
        <v>1.391304347826087E-2</v>
      </c>
      <c r="F26" s="19">
        <v>0.01</v>
      </c>
      <c r="G26" s="19">
        <v>0.01</v>
      </c>
      <c r="H26" s="19">
        <v>0.01</v>
      </c>
      <c r="I26" s="19">
        <v>0.01</v>
      </c>
      <c r="J26" s="19">
        <v>0.01</v>
      </c>
    </row>
    <row r="27" spans="1:12">
      <c r="B27" s="15" t="s">
        <v>13</v>
      </c>
      <c r="C27" s="54"/>
      <c r="D27" s="54">
        <f>-D12/D8</f>
        <v>0.41666666666666669</v>
      </c>
      <c r="E27" s="54">
        <f>-E12/E8</f>
        <v>0.39130434782608697</v>
      </c>
      <c r="F27" s="19">
        <v>0.39</v>
      </c>
      <c r="G27" s="19">
        <v>0.39</v>
      </c>
      <c r="H27" s="19">
        <v>0.39</v>
      </c>
      <c r="I27" s="19">
        <v>0.39</v>
      </c>
      <c r="J27" s="19">
        <v>0.39</v>
      </c>
    </row>
    <row r="28" spans="1:12">
      <c r="B28" s="15" t="s">
        <v>0</v>
      </c>
      <c r="C28" s="54"/>
      <c r="D28" s="54">
        <v>0.25</v>
      </c>
      <c r="E28" s="54">
        <v>0.25</v>
      </c>
      <c r="F28" s="20">
        <v>0.25</v>
      </c>
      <c r="G28" s="20">
        <v>0.25</v>
      </c>
      <c r="H28" s="20">
        <v>0.25</v>
      </c>
      <c r="I28" s="20">
        <v>0.25</v>
      </c>
      <c r="J28" s="20">
        <v>0.25</v>
      </c>
    </row>
    <row r="29" spans="1:12" ht="14.25" customHeight="1">
      <c r="A29" s="4" t="s">
        <v>36</v>
      </c>
      <c r="B29" s="8" t="s">
        <v>20</v>
      </c>
    </row>
    <row r="30" spans="1:12">
      <c r="B30" s="88"/>
      <c r="C30" s="89" t="s">
        <v>130</v>
      </c>
      <c r="D30" s="89" t="s">
        <v>129</v>
      </c>
      <c r="E30" s="89" t="s">
        <v>137</v>
      </c>
      <c r="F30" s="90" t="s">
        <v>136</v>
      </c>
      <c r="G30" s="90" t="s">
        <v>132</v>
      </c>
      <c r="H30" s="90" t="s">
        <v>133</v>
      </c>
      <c r="I30" s="90" t="s">
        <v>134</v>
      </c>
      <c r="J30" s="90" t="s">
        <v>135</v>
      </c>
      <c r="L30" s="86"/>
    </row>
    <row r="31" spans="1:12">
      <c r="B31" s="13" t="s">
        <v>15</v>
      </c>
    </row>
    <row r="32" spans="1:12">
      <c r="B32" s="21" t="s">
        <v>85</v>
      </c>
      <c r="C32" s="50"/>
      <c r="D32" s="50">
        <f t="shared" ref="D32:E32" si="7">+D39*D45</f>
        <v>36000</v>
      </c>
      <c r="E32" s="50">
        <f t="shared" si="7"/>
        <v>52000</v>
      </c>
      <c r="F32" s="11"/>
      <c r="G32" s="11"/>
      <c r="H32" s="11"/>
      <c r="I32" s="11"/>
      <c r="J32" s="11"/>
    </row>
    <row r="33" spans="2:10">
      <c r="B33" s="21" t="s">
        <v>139</v>
      </c>
      <c r="C33" s="50"/>
      <c r="D33" s="50">
        <f t="shared" ref="D33:E33" si="8">+D41*D47</f>
        <v>36000</v>
      </c>
      <c r="E33" s="50">
        <f t="shared" si="8"/>
        <v>48000</v>
      </c>
      <c r="F33" s="11"/>
      <c r="G33" s="11"/>
      <c r="H33" s="11"/>
      <c r="I33" s="11"/>
      <c r="J33" s="11"/>
    </row>
    <row r="34" spans="2:10">
      <c r="B34" s="21" t="s">
        <v>151</v>
      </c>
      <c r="C34" s="152"/>
      <c r="D34" s="152">
        <v>12000</v>
      </c>
      <c r="E34" s="152">
        <v>15000</v>
      </c>
      <c r="F34" s="153"/>
      <c r="G34" s="153"/>
      <c r="H34" s="153"/>
      <c r="I34" s="153"/>
      <c r="J34" s="153"/>
    </row>
    <row r="35" spans="2:10">
      <c r="B35" s="4" t="s">
        <v>14</v>
      </c>
      <c r="C35" s="50"/>
      <c r="D35" s="50">
        <f t="shared" ref="D35:E35" si="9">SUM(D32:D34)</f>
        <v>84000</v>
      </c>
      <c r="E35" s="50">
        <f t="shared" si="9"/>
        <v>115000</v>
      </c>
      <c r="F35" s="11"/>
      <c r="G35" s="11"/>
      <c r="H35" s="11"/>
      <c r="I35" s="11"/>
      <c r="J35" s="11"/>
    </row>
    <row r="36" spans="2:10">
      <c r="B36" s="22" t="s">
        <v>9</v>
      </c>
      <c r="D36" s="54"/>
      <c r="E36" s="54">
        <f>E35/D35-1</f>
        <v>0.36904761904761907</v>
      </c>
      <c r="F36" s="16"/>
      <c r="G36" s="16"/>
      <c r="H36" s="16"/>
      <c r="I36" s="16"/>
      <c r="J36" s="16"/>
    </row>
    <row r="37" spans="2:10">
      <c r="B37" s="22"/>
    </row>
    <row r="38" spans="2:10">
      <c r="B38" s="13" t="s">
        <v>152</v>
      </c>
    </row>
    <row r="39" spans="2:10">
      <c r="B39" s="21" t="str">
        <f>+B32</f>
        <v>Dumplings</v>
      </c>
      <c r="C39" s="50"/>
      <c r="D39" s="50">
        <v>9000</v>
      </c>
      <c r="E39" s="50">
        <v>13000</v>
      </c>
      <c r="F39" s="11"/>
      <c r="G39" s="11"/>
      <c r="H39" s="11"/>
      <c r="I39" s="11"/>
      <c r="J39" s="11"/>
    </row>
    <row r="40" spans="2:10">
      <c r="B40" s="22" t="s">
        <v>9</v>
      </c>
      <c r="D40" s="54"/>
      <c r="E40" s="54">
        <f>E39/D39-1</f>
        <v>0.44444444444444442</v>
      </c>
      <c r="F40" s="20">
        <v>0.2</v>
      </c>
      <c r="G40" s="20">
        <v>0.18</v>
      </c>
      <c r="H40" s="20">
        <v>0.16</v>
      </c>
      <c r="I40" s="20">
        <v>0.14000000000000001</v>
      </c>
      <c r="J40" s="20">
        <v>0.12</v>
      </c>
    </row>
    <row r="41" spans="2:10">
      <c r="B41" s="21" t="str">
        <f>+B33</f>
        <v>LoMein</v>
      </c>
      <c r="C41" s="50"/>
      <c r="D41" s="50">
        <v>6000</v>
      </c>
      <c r="E41" s="50">
        <v>8000</v>
      </c>
      <c r="F41" s="11"/>
      <c r="G41" s="11"/>
      <c r="H41" s="11"/>
      <c r="I41" s="11"/>
      <c r="J41" s="11"/>
    </row>
    <row r="42" spans="2:10">
      <c r="B42" s="22" t="s">
        <v>9</v>
      </c>
      <c r="D42" s="54"/>
      <c r="E42" s="54">
        <f>E41/D41-1</f>
        <v>0.33333333333333326</v>
      </c>
      <c r="F42" s="20">
        <v>0.15</v>
      </c>
      <c r="G42" s="20">
        <v>0.14000000000000001</v>
      </c>
      <c r="H42" s="20">
        <v>0.13</v>
      </c>
      <c r="I42" s="20">
        <v>0.12</v>
      </c>
      <c r="J42" s="20">
        <v>0.11</v>
      </c>
    </row>
    <row r="43" spans="2:10">
      <c r="B43" s="22"/>
    </row>
    <row r="44" spans="2:10">
      <c r="B44" s="13" t="s">
        <v>150</v>
      </c>
    </row>
    <row r="45" spans="2:10">
      <c r="B45" s="21" t="str">
        <f>+B32</f>
        <v>Dumplings</v>
      </c>
      <c r="C45" s="91"/>
      <c r="D45" s="91">
        <v>4</v>
      </c>
      <c r="E45" s="91">
        <v>4</v>
      </c>
      <c r="F45" s="92"/>
      <c r="G45" s="92"/>
      <c r="H45" s="92"/>
      <c r="I45" s="92"/>
      <c r="J45" s="92"/>
    </row>
    <row r="46" spans="2:10">
      <c r="B46" s="22" t="s">
        <v>9</v>
      </c>
      <c r="D46" s="54"/>
      <c r="E46" s="54">
        <f>E45/D45-1</f>
        <v>0</v>
      </c>
      <c r="F46" s="20">
        <v>0</v>
      </c>
      <c r="G46" s="20">
        <v>0</v>
      </c>
      <c r="H46" s="20">
        <v>0</v>
      </c>
      <c r="I46" s="20">
        <v>0</v>
      </c>
      <c r="J46" s="20">
        <v>0</v>
      </c>
    </row>
    <row r="47" spans="2:10">
      <c r="B47" s="21" t="str">
        <f>+B33</f>
        <v>LoMein</v>
      </c>
      <c r="C47" s="91"/>
      <c r="D47" s="91">
        <v>6</v>
      </c>
      <c r="E47" s="91">
        <v>6</v>
      </c>
      <c r="F47" s="92"/>
      <c r="G47" s="92"/>
      <c r="H47" s="92"/>
      <c r="I47" s="92"/>
      <c r="J47" s="92"/>
    </row>
    <row r="48" spans="2:10">
      <c r="B48" s="22" t="s">
        <v>9</v>
      </c>
      <c r="D48" s="54"/>
      <c r="E48" s="54">
        <f>E47/D47-1</f>
        <v>0</v>
      </c>
      <c r="F48" s="20">
        <v>0</v>
      </c>
      <c r="G48" s="20">
        <v>0</v>
      </c>
      <c r="H48" s="20">
        <v>0</v>
      </c>
      <c r="I48" s="20">
        <v>0</v>
      </c>
      <c r="J48" s="20">
        <v>0</v>
      </c>
    </row>
    <row r="50" spans="1:12">
      <c r="B50" s="21" t="s">
        <v>153</v>
      </c>
      <c r="D50" s="55"/>
      <c r="E50" s="55">
        <f>E34/D34-1</f>
        <v>0.25</v>
      </c>
      <c r="F50" s="23">
        <v>0.1</v>
      </c>
      <c r="G50" s="23">
        <v>0.1</v>
      </c>
      <c r="H50" s="23">
        <v>0.1</v>
      </c>
      <c r="I50" s="23">
        <v>0.1</v>
      </c>
      <c r="J50" s="23">
        <v>0.1</v>
      </c>
    </row>
    <row r="52" spans="1:12">
      <c r="A52" s="4" t="s">
        <v>36</v>
      </c>
      <c r="B52" s="8" t="s">
        <v>21</v>
      </c>
      <c r="C52" s="56"/>
      <c r="D52" s="56"/>
      <c r="E52" s="56"/>
      <c r="F52" s="9"/>
      <c r="G52" s="9"/>
      <c r="H52" s="9"/>
      <c r="I52" s="9"/>
      <c r="J52" s="9"/>
    </row>
    <row r="53" spans="1:12">
      <c r="B53" s="88"/>
      <c r="C53" s="89" t="s">
        <v>130</v>
      </c>
      <c r="D53" s="89" t="s">
        <v>129</v>
      </c>
      <c r="E53" s="89" t="s">
        <v>137</v>
      </c>
      <c r="F53" s="90" t="s">
        <v>136</v>
      </c>
      <c r="G53" s="90" t="s">
        <v>132</v>
      </c>
      <c r="H53" s="90" t="s">
        <v>133</v>
      </c>
      <c r="I53" s="90" t="s">
        <v>134</v>
      </c>
      <c r="J53" s="90" t="s">
        <v>135</v>
      </c>
      <c r="L53" s="86"/>
    </row>
    <row r="54" spans="1:12">
      <c r="B54" s="4" t="s">
        <v>87</v>
      </c>
      <c r="C54" s="59">
        <v>20000</v>
      </c>
      <c r="D54" s="57">
        <v>6725</v>
      </c>
      <c r="E54" s="57">
        <v>17550</v>
      </c>
      <c r="F54" s="25"/>
      <c r="G54" s="25"/>
      <c r="H54" s="25"/>
      <c r="I54" s="25"/>
      <c r="J54" s="25"/>
      <c r="L54" s="93"/>
    </row>
    <row r="55" spans="1:12">
      <c r="B55" s="4" t="s">
        <v>22</v>
      </c>
      <c r="C55" s="58"/>
      <c r="D55" s="59">
        <v>6000</v>
      </c>
      <c r="E55" s="59">
        <v>9000</v>
      </c>
      <c r="F55" s="12"/>
      <c r="G55" s="12"/>
      <c r="H55" s="12"/>
      <c r="I55" s="12"/>
      <c r="J55" s="12"/>
    </row>
    <row r="56" spans="1:12">
      <c r="B56" s="4" t="s">
        <v>23</v>
      </c>
      <c r="C56" s="58"/>
      <c r="D56" s="59">
        <v>26000</v>
      </c>
      <c r="E56" s="59">
        <v>31000</v>
      </c>
      <c r="F56" s="12"/>
      <c r="G56" s="12"/>
      <c r="H56" s="12"/>
      <c r="I56" s="12"/>
      <c r="J56" s="12"/>
    </row>
    <row r="57" spans="1:12">
      <c r="B57" s="4" t="s">
        <v>89</v>
      </c>
      <c r="C57" s="59">
        <v>80000</v>
      </c>
      <c r="D57" s="59">
        <v>72000</v>
      </c>
      <c r="E57" s="59">
        <v>64000</v>
      </c>
      <c r="F57" s="11"/>
      <c r="G57" s="11"/>
      <c r="H57" s="11"/>
      <c r="I57" s="11"/>
      <c r="J57" s="11"/>
    </row>
    <row r="58" spans="1:12">
      <c r="B58" s="26" t="s">
        <v>24</v>
      </c>
      <c r="C58" s="62">
        <f t="shared" ref="C58:E58" si="10">SUM(C54:C57)</f>
        <v>100000</v>
      </c>
      <c r="D58" s="62">
        <f t="shared" si="10"/>
        <v>110725</v>
      </c>
      <c r="E58" s="62">
        <f t="shared" si="10"/>
        <v>121550</v>
      </c>
      <c r="F58" s="62"/>
      <c r="G58" s="62"/>
      <c r="H58" s="62"/>
      <c r="I58" s="62"/>
      <c r="J58" s="62"/>
    </row>
    <row r="59" spans="1:12">
      <c r="B59" s="27"/>
      <c r="C59" s="60"/>
      <c r="D59" s="59"/>
      <c r="E59" s="59"/>
    </row>
    <row r="60" spans="1:12">
      <c r="B60" s="4" t="s">
        <v>25</v>
      </c>
      <c r="C60" s="58"/>
      <c r="D60" s="59">
        <v>9750</v>
      </c>
      <c r="E60" s="59">
        <v>12925</v>
      </c>
      <c r="F60" s="12"/>
      <c r="G60" s="12"/>
      <c r="H60" s="12"/>
      <c r="I60" s="12"/>
      <c r="J60" s="12"/>
    </row>
    <row r="61" spans="1:12">
      <c r="B61" s="4" t="s">
        <v>26</v>
      </c>
      <c r="C61" s="58"/>
      <c r="D61" s="59">
        <v>0</v>
      </c>
      <c r="E61" s="59">
        <v>0</v>
      </c>
      <c r="F61" s="11"/>
      <c r="G61" s="11"/>
      <c r="H61" s="11"/>
      <c r="I61" s="11"/>
      <c r="J61" s="11"/>
    </row>
    <row r="62" spans="1:12">
      <c r="B62" s="4" t="s">
        <v>88</v>
      </c>
      <c r="C62" s="59">
        <v>50000</v>
      </c>
      <c r="D62" s="59">
        <v>44000</v>
      </c>
      <c r="E62" s="59">
        <v>38000</v>
      </c>
      <c r="F62" s="11"/>
      <c r="G62" s="11"/>
      <c r="H62" s="11"/>
      <c r="I62" s="11"/>
      <c r="J62" s="11"/>
    </row>
    <row r="63" spans="1:12">
      <c r="B63" s="26" t="s">
        <v>27</v>
      </c>
      <c r="C63" s="62">
        <f t="shared" ref="C63:E63" si="11">SUM(C60:C62)</f>
        <v>50000</v>
      </c>
      <c r="D63" s="62">
        <f t="shared" si="11"/>
        <v>53750</v>
      </c>
      <c r="E63" s="62">
        <f t="shared" si="11"/>
        <v>50925</v>
      </c>
      <c r="F63" s="62"/>
      <c r="G63" s="62"/>
      <c r="H63" s="62"/>
      <c r="I63" s="62"/>
      <c r="J63" s="62"/>
    </row>
    <row r="64" spans="1:12">
      <c r="B64" s="26"/>
      <c r="C64" s="61"/>
      <c r="D64" s="62"/>
      <c r="E64" s="62"/>
    </row>
    <row r="65" spans="2:12">
      <c r="B65" s="27" t="s">
        <v>99</v>
      </c>
      <c r="C65" s="58">
        <v>50000</v>
      </c>
      <c r="D65" s="59">
        <v>50000</v>
      </c>
      <c r="E65" s="59">
        <v>50000</v>
      </c>
      <c r="F65" s="12"/>
      <c r="G65" s="12"/>
      <c r="H65" s="12"/>
      <c r="I65" s="12"/>
      <c r="J65" s="12"/>
    </row>
    <row r="66" spans="2:12">
      <c r="B66" s="27" t="s">
        <v>28</v>
      </c>
      <c r="C66" s="58"/>
      <c r="D66" s="59">
        <f>+C66+D18</f>
        <v>6975</v>
      </c>
      <c r="E66" s="59">
        <f>+D66+E18</f>
        <v>20625</v>
      </c>
      <c r="F66" s="12"/>
      <c r="G66" s="12"/>
      <c r="H66" s="12"/>
      <c r="I66" s="12"/>
      <c r="J66" s="12"/>
    </row>
    <row r="67" spans="2:12">
      <c r="B67" s="26" t="s">
        <v>29</v>
      </c>
      <c r="C67" s="62">
        <f t="shared" ref="C67:E67" si="12">SUM(C65:C66)</f>
        <v>50000</v>
      </c>
      <c r="D67" s="62">
        <f t="shared" si="12"/>
        <v>56975</v>
      </c>
      <c r="E67" s="62">
        <f t="shared" si="12"/>
        <v>70625</v>
      </c>
      <c r="F67" s="62"/>
      <c r="G67" s="62"/>
      <c r="H67" s="62"/>
      <c r="I67" s="62"/>
      <c r="J67" s="62"/>
    </row>
    <row r="68" spans="2:12">
      <c r="B68" s="6"/>
      <c r="C68" s="58"/>
      <c r="D68" s="63"/>
      <c r="E68" s="63"/>
    </row>
    <row r="69" spans="2:12">
      <c r="B69" s="10" t="s">
        <v>30</v>
      </c>
      <c r="C69" s="63">
        <f>+C58-C63-C67</f>
        <v>0</v>
      </c>
      <c r="D69" s="63">
        <f t="shared" ref="D69:E69" si="13">D58-D63-D67</f>
        <v>0</v>
      </c>
      <c r="E69" s="63">
        <f t="shared" si="13"/>
        <v>0</v>
      </c>
      <c r="F69" s="63"/>
      <c r="G69" s="63"/>
      <c r="H69" s="63"/>
      <c r="I69" s="63"/>
      <c r="J69" s="63"/>
    </row>
    <row r="70" spans="2:12">
      <c r="C70" s="64"/>
      <c r="D70" s="64"/>
      <c r="E70" s="64"/>
    </row>
    <row r="71" spans="2:12">
      <c r="B71" s="13" t="s">
        <v>31</v>
      </c>
      <c r="C71" s="64"/>
      <c r="D71" s="64"/>
      <c r="E71" s="64"/>
    </row>
    <row r="72" spans="2:12">
      <c r="B72" s="4" t="s">
        <v>33</v>
      </c>
      <c r="C72" s="64"/>
      <c r="D72" s="64">
        <f t="shared" ref="D72:E72" si="14">D18/D8</f>
        <v>8.3035714285714282E-2</v>
      </c>
      <c r="E72" s="64">
        <f t="shared" si="14"/>
        <v>0.11869565217391305</v>
      </c>
      <c r="F72" s="64"/>
      <c r="G72" s="64"/>
      <c r="H72" s="64"/>
      <c r="I72" s="64"/>
      <c r="J72" s="64"/>
    </row>
    <row r="73" spans="2:12">
      <c r="B73" s="4" t="s">
        <v>34</v>
      </c>
      <c r="C73" s="64"/>
      <c r="D73" s="64">
        <f t="shared" ref="D73:E73" si="15">D18/D58</f>
        <v>6.2993903815759769E-2</v>
      </c>
      <c r="E73" s="64">
        <f t="shared" si="15"/>
        <v>0.11229946524064172</v>
      </c>
      <c r="F73" s="64"/>
      <c r="G73" s="64"/>
      <c r="H73" s="64"/>
      <c r="I73" s="64"/>
      <c r="J73" s="64"/>
    </row>
    <row r="74" spans="2:12">
      <c r="B74" s="4" t="s">
        <v>35</v>
      </c>
      <c r="C74" s="64"/>
      <c r="D74" s="64">
        <f t="shared" ref="D74:E74" si="16">D18/D67</f>
        <v>0.12242211496270294</v>
      </c>
      <c r="E74" s="64">
        <f t="shared" si="16"/>
        <v>0.19327433628318583</v>
      </c>
      <c r="F74" s="64"/>
      <c r="G74" s="64"/>
      <c r="H74" s="64"/>
      <c r="I74" s="64"/>
      <c r="J74" s="64"/>
    </row>
    <row r="75" spans="2:12">
      <c r="B75" s="4" t="s">
        <v>155</v>
      </c>
      <c r="C75" s="64"/>
      <c r="D75" s="64">
        <f>(D61+D62)/D67</f>
        <v>0.77226853883282143</v>
      </c>
      <c r="E75" s="64">
        <f t="shared" ref="E75" si="17">(E61+E62)/E67</f>
        <v>0.53805309734513274</v>
      </c>
      <c r="F75" s="64"/>
      <c r="G75" s="64"/>
      <c r="H75" s="64"/>
      <c r="I75" s="64"/>
      <c r="J75" s="64"/>
    </row>
    <row r="76" spans="2:12">
      <c r="B76" s="4" t="s">
        <v>154</v>
      </c>
      <c r="C76" s="64"/>
      <c r="D76" s="65">
        <f t="shared" ref="D76:E76" si="18">D8/D58</f>
        <v>0.75863626100699932</v>
      </c>
      <c r="E76" s="65">
        <f t="shared" si="18"/>
        <v>0.94611271081859316</v>
      </c>
      <c r="F76" s="65"/>
      <c r="G76" s="65"/>
      <c r="H76" s="65"/>
      <c r="I76" s="65"/>
      <c r="J76" s="65"/>
    </row>
    <row r="77" spans="2:12" ht="14.25" customHeight="1"/>
    <row r="78" spans="2:12">
      <c r="B78" s="8" t="s">
        <v>37</v>
      </c>
      <c r="C78" s="56"/>
      <c r="D78" s="56"/>
      <c r="E78" s="56"/>
      <c r="F78" s="9"/>
      <c r="G78" s="9"/>
      <c r="H78" s="9"/>
      <c r="I78" s="9"/>
      <c r="J78" s="9"/>
    </row>
    <row r="79" spans="2:12">
      <c r="B79" s="88"/>
      <c r="C79" s="89" t="s">
        <v>130</v>
      </c>
      <c r="D79" s="89" t="s">
        <v>129</v>
      </c>
      <c r="E79" s="89" t="s">
        <v>137</v>
      </c>
      <c r="F79" s="90" t="s">
        <v>136</v>
      </c>
      <c r="G79" s="90" t="s">
        <v>132</v>
      </c>
      <c r="H79" s="90" t="s">
        <v>133</v>
      </c>
      <c r="I79" s="90" t="s">
        <v>134</v>
      </c>
      <c r="J79" s="90" t="s">
        <v>135</v>
      </c>
      <c r="L79" s="86"/>
    </row>
    <row r="80" spans="2:12">
      <c r="B80" s="6"/>
      <c r="C80" s="66"/>
      <c r="D80" s="67"/>
      <c r="E80" s="67"/>
    </row>
    <row r="81" spans="2:13">
      <c r="B81" s="5" t="s">
        <v>22</v>
      </c>
      <c r="C81" s="46"/>
      <c r="D81" s="46"/>
      <c r="E81" s="46"/>
    </row>
    <row r="82" spans="2:13">
      <c r="B82" s="15" t="s">
        <v>38</v>
      </c>
      <c r="C82" s="47"/>
      <c r="D82" s="47"/>
      <c r="E82" s="47"/>
      <c r="F82" s="12"/>
      <c r="G82" s="12"/>
      <c r="H82" s="12"/>
      <c r="I82" s="12"/>
      <c r="J82" s="12"/>
    </row>
    <row r="83" spans="2:13">
      <c r="B83" s="29" t="s">
        <v>39</v>
      </c>
      <c r="C83" s="47"/>
      <c r="D83" s="47"/>
      <c r="E83" s="47"/>
      <c r="F83" s="12"/>
      <c r="G83" s="12"/>
      <c r="H83" s="12"/>
      <c r="I83" s="12"/>
      <c r="J83" s="12"/>
    </row>
    <row r="84" spans="2:13">
      <c r="B84" s="15" t="s">
        <v>40</v>
      </c>
      <c r="C84" s="68"/>
      <c r="D84" s="51">
        <f>D55</f>
        <v>6000</v>
      </c>
      <c r="E84" s="51">
        <f>E55</f>
        <v>9000</v>
      </c>
      <c r="F84" s="12"/>
      <c r="G84" s="12"/>
      <c r="H84" s="12"/>
      <c r="I84" s="12"/>
      <c r="J84" s="12"/>
    </row>
    <row r="85" spans="2:13">
      <c r="B85" s="6"/>
      <c r="C85" s="58"/>
    </row>
    <row r="86" spans="2:13">
      <c r="B86" s="15" t="s">
        <v>41</v>
      </c>
      <c r="C86" s="69"/>
      <c r="D86" s="64">
        <f>D84/D8</f>
        <v>7.1428571428571425E-2</v>
      </c>
      <c r="E86" s="64">
        <f>E84/E8</f>
        <v>7.8260869565217397E-2</v>
      </c>
      <c r="F86" s="31">
        <v>7.8E-2</v>
      </c>
      <c r="G86" s="31">
        <v>7.8E-2</v>
      </c>
      <c r="H86" s="31">
        <v>7.8E-2</v>
      </c>
      <c r="I86" s="31">
        <v>7.8E-2</v>
      </c>
      <c r="J86" s="31">
        <v>7.8E-2</v>
      </c>
    </row>
    <row r="87" spans="2:13">
      <c r="B87" s="18" t="s">
        <v>42</v>
      </c>
      <c r="C87" s="69"/>
      <c r="D87" s="70">
        <f>D86*365</f>
        <v>26.071428571428569</v>
      </c>
      <c r="E87" s="70">
        <f>E86*365</f>
        <v>28.565217391304351</v>
      </c>
      <c r="F87" s="2"/>
      <c r="G87" s="2"/>
      <c r="H87" s="2"/>
      <c r="I87" s="2"/>
      <c r="J87" s="2"/>
      <c r="M87" s="12"/>
    </row>
    <row r="88" spans="2:13">
      <c r="B88" s="6"/>
      <c r="C88" s="69"/>
      <c r="M88" s="12"/>
    </row>
    <row r="89" spans="2:13">
      <c r="B89" s="5" t="s">
        <v>43</v>
      </c>
      <c r="C89" s="46"/>
      <c r="M89" s="12"/>
    </row>
    <row r="90" spans="2:13">
      <c r="B90" s="15" t="s">
        <v>38</v>
      </c>
      <c r="C90" s="47"/>
      <c r="F90" s="12"/>
      <c r="G90" s="12"/>
      <c r="H90" s="12"/>
      <c r="I90" s="12"/>
      <c r="J90" s="12"/>
    </row>
    <row r="91" spans="2:13">
      <c r="B91" s="29" t="s">
        <v>39</v>
      </c>
      <c r="C91" s="47"/>
      <c r="F91" s="12"/>
      <c r="G91" s="12"/>
      <c r="H91" s="12"/>
      <c r="I91" s="12"/>
      <c r="J91" s="12"/>
    </row>
    <row r="92" spans="2:13">
      <c r="B92" s="15" t="s">
        <v>40</v>
      </c>
      <c r="C92" s="68"/>
      <c r="D92" s="51">
        <f>D56</f>
        <v>26000</v>
      </c>
      <c r="E92" s="51">
        <f>E56</f>
        <v>31000</v>
      </c>
      <c r="F92" s="12"/>
      <c r="G92" s="12"/>
      <c r="H92" s="12"/>
      <c r="I92" s="12"/>
      <c r="J92" s="12"/>
    </row>
    <row r="93" spans="2:13">
      <c r="B93" s="6"/>
      <c r="C93" s="58"/>
    </row>
    <row r="94" spans="2:13">
      <c r="B94" s="15" t="s">
        <v>44</v>
      </c>
      <c r="C94" s="69"/>
      <c r="D94" s="64">
        <f>-(D92/D9)</f>
        <v>0.67708333333333337</v>
      </c>
      <c r="E94" s="64">
        <f>-(E92/E9)</f>
        <v>0.63008130081300817</v>
      </c>
      <c r="F94" s="31">
        <v>0.63</v>
      </c>
      <c r="G94" s="31">
        <v>0.63</v>
      </c>
      <c r="H94" s="31">
        <v>0.63</v>
      </c>
      <c r="I94" s="31">
        <v>0.63</v>
      </c>
      <c r="J94" s="31">
        <v>0.63</v>
      </c>
    </row>
    <row r="96" spans="2:13">
      <c r="B96" s="5" t="s">
        <v>25</v>
      </c>
      <c r="C96" s="46"/>
    </row>
    <row r="97" spans="2:10">
      <c r="B97" s="15" t="s">
        <v>38</v>
      </c>
      <c r="C97" s="47"/>
      <c r="F97" s="12"/>
      <c r="G97" s="12"/>
      <c r="H97" s="12"/>
      <c r="I97" s="12"/>
      <c r="J97" s="12"/>
    </row>
    <row r="98" spans="2:10">
      <c r="B98" s="29" t="s">
        <v>39</v>
      </c>
      <c r="C98" s="47"/>
      <c r="F98" s="12"/>
      <c r="G98" s="12"/>
      <c r="H98" s="12"/>
      <c r="I98" s="12"/>
      <c r="J98" s="12"/>
    </row>
    <row r="99" spans="2:10">
      <c r="B99" s="15" t="s">
        <v>40</v>
      </c>
      <c r="C99" s="68"/>
      <c r="D99" s="51">
        <f>D60</f>
        <v>9750</v>
      </c>
      <c r="E99" s="51">
        <f>E60</f>
        <v>12925</v>
      </c>
      <c r="F99" s="12"/>
      <c r="G99" s="12"/>
      <c r="H99" s="12"/>
      <c r="I99" s="12"/>
      <c r="J99" s="12"/>
    </row>
    <row r="100" spans="2:10">
      <c r="B100" s="6"/>
      <c r="C100" s="69"/>
    </row>
    <row r="101" spans="2:10">
      <c r="B101" s="15" t="s">
        <v>45</v>
      </c>
      <c r="C101" s="69"/>
      <c r="D101" s="64">
        <f>-(D99/D9)</f>
        <v>0.25390625</v>
      </c>
      <c r="E101" s="64">
        <f>-(E99/E9)</f>
        <v>0.26270325203252032</v>
      </c>
      <c r="F101" s="31">
        <v>0.26</v>
      </c>
      <c r="G101" s="31">
        <v>0.26</v>
      </c>
      <c r="H101" s="31">
        <v>0.26</v>
      </c>
      <c r="I101" s="31">
        <v>0.26</v>
      </c>
      <c r="J101" s="31">
        <v>0.26</v>
      </c>
    </row>
    <row r="102" spans="2:10">
      <c r="B102" s="15" t="s">
        <v>46</v>
      </c>
      <c r="C102" s="69"/>
      <c r="D102" s="70">
        <f>D101*365</f>
        <v>92.67578125</v>
      </c>
      <c r="E102" s="70">
        <f>E101*365</f>
        <v>95.886686991869922</v>
      </c>
      <c r="F102" s="70"/>
      <c r="G102" s="70"/>
      <c r="H102" s="70"/>
      <c r="I102" s="70"/>
      <c r="J102" s="70"/>
    </row>
    <row r="103" spans="2:10">
      <c r="B103" s="6"/>
      <c r="C103" s="69"/>
    </row>
    <row r="104" spans="2:10">
      <c r="B104" s="8" t="s">
        <v>47</v>
      </c>
      <c r="C104" s="49"/>
      <c r="D104" s="49"/>
      <c r="E104" s="49"/>
      <c r="F104" s="9"/>
      <c r="G104" s="9"/>
      <c r="H104" s="9"/>
      <c r="I104" s="9"/>
      <c r="J104" s="9"/>
    </row>
    <row r="105" spans="2:10">
      <c r="B105" s="15" t="s">
        <v>38</v>
      </c>
      <c r="F105" s="12"/>
      <c r="G105" s="12"/>
      <c r="H105" s="12"/>
      <c r="I105" s="12"/>
      <c r="J105" s="12"/>
    </row>
    <row r="106" spans="2:10">
      <c r="B106" s="29" t="s">
        <v>48</v>
      </c>
      <c r="F106" s="12"/>
      <c r="G106" s="12"/>
      <c r="H106" s="12"/>
      <c r="I106" s="12"/>
      <c r="J106" s="12"/>
    </row>
    <row r="107" spans="2:10">
      <c r="B107" s="29" t="s">
        <v>49</v>
      </c>
      <c r="F107" s="12"/>
      <c r="G107" s="12"/>
      <c r="H107" s="12"/>
      <c r="I107" s="12"/>
      <c r="J107" s="12"/>
    </row>
    <row r="108" spans="2:10">
      <c r="B108" s="15" t="s">
        <v>40</v>
      </c>
      <c r="D108" s="51">
        <f>D57</f>
        <v>72000</v>
      </c>
      <c r="E108" s="51">
        <f>E57</f>
        <v>64000</v>
      </c>
      <c r="F108" s="12"/>
      <c r="G108" s="12"/>
      <c r="H108" s="12"/>
      <c r="I108" s="12"/>
      <c r="J108" s="12"/>
    </row>
    <row r="109" spans="2:10">
      <c r="B109" s="15"/>
    </row>
    <row r="110" spans="2:10">
      <c r="B110" s="18" t="s">
        <v>50</v>
      </c>
      <c r="C110" s="51"/>
      <c r="D110" s="51">
        <v>0</v>
      </c>
      <c r="E110" s="51">
        <v>0</v>
      </c>
      <c r="F110" s="32">
        <v>0</v>
      </c>
      <c r="G110" s="32">
        <v>0</v>
      </c>
      <c r="H110" s="32">
        <v>0</v>
      </c>
      <c r="I110" s="32">
        <v>0</v>
      </c>
      <c r="J110" s="32">
        <v>0</v>
      </c>
    </row>
    <row r="111" spans="2:10">
      <c r="B111" s="18" t="s">
        <v>51</v>
      </c>
      <c r="C111" s="51"/>
      <c r="D111" s="51">
        <f>10%*C57</f>
        <v>8000</v>
      </c>
      <c r="E111" s="51">
        <f>D111</f>
        <v>8000</v>
      </c>
      <c r="F111" s="32">
        <v>-8000</v>
      </c>
      <c r="G111" s="32">
        <v>-8000</v>
      </c>
      <c r="H111" s="32">
        <v>-8000</v>
      </c>
      <c r="I111" s="32">
        <v>-8000</v>
      </c>
      <c r="J111" s="32">
        <v>-8000</v>
      </c>
    </row>
    <row r="113" spans="2:12">
      <c r="B113" s="26" t="s">
        <v>59</v>
      </c>
    </row>
    <row r="114" spans="2:12">
      <c r="B114" s="15" t="s">
        <v>38</v>
      </c>
      <c r="F114" s="12"/>
      <c r="G114" s="12"/>
      <c r="H114" s="12"/>
      <c r="I114" s="12"/>
      <c r="J114" s="12"/>
    </row>
    <row r="115" spans="2:12">
      <c r="B115" s="15" t="s">
        <v>52</v>
      </c>
      <c r="F115" s="32">
        <v>-6000</v>
      </c>
      <c r="G115" s="32">
        <v>-6000</v>
      </c>
      <c r="H115" s="32">
        <v>-6000</v>
      </c>
      <c r="I115" s="32">
        <v>-6000</v>
      </c>
      <c r="J115" s="32">
        <v>-6000</v>
      </c>
    </row>
    <row r="116" spans="2:12">
      <c r="B116" s="15" t="s">
        <v>40</v>
      </c>
      <c r="D116" s="51">
        <f>D62</f>
        <v>44000</v>
      </c>
      <c r="E116" s="51">
        <f>E62</f>
        <v>38000</v>
      </c>
      <c r="F116" s="12"/>
      <c r="G116" s="12"/>
      <c r="H116" s="12"/>
      <c r="I116" s="12"/>
      <c r="J116" s="12"/>
    </row>
    <row r="117" spans="2:12">
      <c r="B117" s="6"/>
    </row>
    <row r="118" spans="2:12">
      <c r="B118" s="15" t="s">
        <v>60</v>
      </c>
      <c r="D118" s="51">
        <f>D15</f>
        <v>-1500</v>
      </c>
      <c r="E118" s="51">
        <f>E15</f>
        <v>-1400</v>
      </c>
      <c r="F118" s="12"/>
      <c r="G118" s="12"/>
      <c r="H118" s="12"/>
      <c r="I118" s="12"/>
      <c r="J118" s="12"/>
    </row>
    <row r="119" spans="2:12">
      <c r="B119" s="15" t="s">
        <v>53</v>
      </c>
      <c r="F119" s="31">
        <v>0.04</v>
      </c>
      <c r="G119" s="31">
        <v>0.04</v>
      </c>
      <c r="H119" s="31">
        <v>0.04</v>
      </c>
      <c r="I119" s="31">
        <v>0.04</v>
      </c>
      <c r="J119" s="31">
        <v>0.04</v>
      </c>
    </row>
    <row r="120" spans="2:12">
      <c r="B120" s="15"/>
    </row>
    <row r="121" spans="2:12">
      <c r="B121" s="6" t="s">
        <v>58</v>
      </c>
      <c r="D121" s="55">
        <f t="shared" ref="D121:E121" si="19">D116/D58</f>
        <v>0.39738089862271392</v>
      </c>
      <c r="E121" s="55">
        <f t="shared" si="19"/>
        <v>0.31262854792266559</v>
      </c>
      <c r="F121" s="55"/>
      <c r="G121" s="55"/>
      <c r="H121" s="55"/>
      <c r="I121" s="55"/>
      <c r="J121" s="55"/>
    </row>
    <row r="122" spans="2:12">
      <c r="B122" s="6"/>
    </row>
    <row r="123" spans="2:12">
      <c r="B123" s="8" t="s">
        <v>54</v>
      </c>
      <c r="C123" s="49"/>
      <c r="D123" s="49"/>
      <c r="E123" s="49"/>
      <c r="F123" s="9"/>
      <c r="G123" s="9"/>
      <c r="H123" s="9"/>
      <c r="I123" s="9"/>
      <c r="J123" s="9"/>
    </row>
    <row r="124" spans="2:12">
      <c r="B124" s="88"/>
      <c r="C124" s="89" t="s">
        <v>130</v>
      </c>
      <c r="D124" s="89" t="s">
        <v>129</v>
      </c>
      <c r="E124" s="89" t="s">
        <v>137</v>
      </c>
      <c r="F124" s="90" t="s">
        <v>136</v>
      </c>
      <c r="G124" s="90" t="s">
        <v>132</v>
      </c>
      <c r="H124" s="90" t="s">
        <v>133</v>
      </c>
      <c r="I124" s="90" t="s">
        <v>134</v>
      </c>
      <c r="J124" s="90" t="s">
        <v>135</v>
      </c>
      <c r="L124" s="86"/>
    </row>
    <row r="125" spans="2:12">
      <c r="B125" s="6"/>
    </row>
    <row r="126" spans="2:12">
      <c r="B126" s="5" t="s">
        <v>99</v>
      </c>
    </row>
    <row r="127" spans="2:12">
      <c r="B127" s="15" t="s">
        <v>38</v>
      </c>
      <c r="F127" s="12"/>
      <c r="G127" s="12"/>
      <c r="H127" s="12"/>
      <c r="I127" s="12"/>
      <c r="J127" s="12"/>
    </row>
    <row r="128" spans="2:12">
      <c r="B128" s="29" t="s">
        <v>98</v>
      </c>
      <c r="F128" s="32">
        <v>0</v>
      </c>
      <c r="G128" s="32">
        <v>0</v>
      </c>
      <c r="H128" s="32">
        <v>0</v>
      </c>
      <c r="I128" s="32">
        <v>0</v>
      </c>
      <c r="J128" s="32">
        <v>0</v>
      </c>
    </row>
    <row r="129" spans="2:12">
      <c r="B129" s="15" t="s">
        <v>40</v>
      </c>
      <c r="D129" s="51">
        <f>+D65</f>
        <v>50000</v>
      </c>
      <c r="E129" s="51">
        <f>+E65</f>
        <v>50000</v>
      </c>
      <c r="F129" s="12"/>
      <c r="G129" s="12"/>
      <c r="H129" s="12"/>
      <c r="I129" s="12"/>
      <c r="J129" s="12"/>
    </row>
    <row r="130" spans="2:12">
      <c r="B130" s="15"/>
    </row>
    <row r="131" spans="2:12">
      <c r="B131" s="5" t="s">
        <v>55</v>
      </c>
    </row>
    <row r="132" spans="2:12">
      <c r="B132" s="15" t="s">
        <v>38</v>
      </c>
      <c r="F132" s="12"/>
      <c r="G132" s="12"/>
      <c r="H132" s="12"/>
      <c r="I132" s="12"/>
      <c r="J132" s="12"/>
    </row>
    <row r="133" spans="2:12">
      <c r="B133" s="29" t="s">
        <v>56</v>
      </c>
      <c r="F133" s="11"/>
      <c r="G133" s="11"/>
      <c r="H133" s="11"/>
      <c r="I133" s="11"/>
      <c r="J133" s="11"/>
    </row>
    <row r="134" spans="2:12">
      <c r="B134" s="29" t="s">
        <v>57</v>
      </c>
      <c r="F134" s="94">
        <v>0</v>
      </c>
      <c r="G134" s="94">
        <v>0</v>
      </c>
      <c r="H134" s="94">
        <v>0</v>
      </c>
      <c r="I134" s="94">
        <v>0</v>
      </c>
      <c r="J134" s="94">
        <v>0</v>
      </c>
    </row>
    <row r="135" spans="2:12">
      <c r="B135" s="15" t="s">
        <v>40</v>
      </c>
      <c r="D135" s="51">
        <f>+D66</f>
        <v>6975</v>
      </c>
      <c r="E135" s="51">
        <f>+E66</f>
        <v>20625</v>
      </c>
      <c r="F135" s="12"/>
      <c r="G135" s="12"/>
      <c r="H135" s="12"/>
      <c r="I135" s="12"/>
      <c r="J135" s="12"/>
    </row>
    <row r="136" spans="2:12">
      <c r="B136" s="6"/>
    </row>
    <row r="137" spans="2:12">
      <c r="B137" s="8" t="s">
        <v>61</v>
      </c>
      <c r="C137" s="56"/>
      <c r="D137" s="56"/>
      <c r="E137" s="56"/>
      <c r="F137" s="24"/>
      <c r="G137" s="24"/>
      <c r="H137" s="24"/>
      <c r="I137" s="24"/>
      <c r="J137" s="24"/>
    </row>
    <row r="138" spans="2:12">
      <c r="B138" s="88"/>
      <c r="C138" s="89" t="s">
        <v>130</v>
      </c>
      <c r="D138" s="89" t="s">
        <v>129</v>
      </c>
      <c r="E138" s="89" t="s">
        <v>137</v>
      </c>
      <c r="F138" s="90" t="s">
        <v>136</v>
      </c>
      <c r="G138" s="90" t="s">
        <v>132</v>
      </c>
      <c r="H138" s="90" t="s">
        <v>133</v>
      </c>
      <c r="I138" s="90" t="s">
        <v>134</v>
      </c>
      <c r="J138" s="90" t="s">
        <v>135</v>
      </c>
      <c r="L138" s="86"/>
    </row>
    <row r="139" spans="2:12" ht="15.75">
      <c r="B139" s="73" t="s">
        <v>2</v>
      </c>
      <c r="C139" s="71"/>
      <c r="D139" s="71"/>
      <c r="E139" s="71"/>
      <c r="F139" s="95"/>
      <c r="G139" s="95"/>
      <c r="H139" s="95"/>
      <c r="I139" s="95"/>
      <c r="J139" s="95"/>
    </row>
    <row r="140" spans="2:12" ht="16.5" thickBot="1">
      <c r="B140" s="73" t="s">
        <v>94</v>
      </c>
      <c r="C140" s="71"/>
      <c r="D140" s="71"/>
      <c r="E140" s="71"/>
      <c r="F140" s="35"/>
      <c r="G140" s="35"/>
      <c r="H140" s="35"/>
      <c r="I140" s="35"/>
      <c r="J140" s="35"/>
    </row>
    <row r="141" spans="2:12" ht="15.75">
      <c r="B141" s="73" t="s">
        <v>91</v>
      </c>
      <c r="C141" s="187" t="s">
        <v>156</v>
      </c>
      <c r="D141" s="188"/>
      <c r="E141" s="189"/>
      <c r="F141" s="34"/>
      <c r="G141" s="34"/>
      <c r="H141" s="34"/>
      <c r="I141" s="34"/>
      <c r="J141" s="34"/>
    </row>
    <row r="142" spans="2:12" ht="16.5" thickBot="1">
      <c r="B142" s="73" t="s">
        <v>92</v>
      </c>
      <c r="C142" s="190" t="s">
        <v>157</v>
      </c>
      <c r="D142" s="191"/>
      <c r="E142" s="192"/>
      <c r="F142" s="34"/>
      <c r="G142" s="34"/>
      <c r="H142" s="34"/>
      <c r="I142" s="34"/>
      <c r="J142" s="34"/>
    </row>
    <row r="143" spans="2:12" ht="15.75">
      <c r="B143" s="73" t="s">
        <v>93</v>
      </c>
      <c r="C143" s="187" t="s">
        <v>158</v>
      </c>
      <c r="D143" s="193"/>
      <c r="E143" s="194"/>
      <c r="F143" s="34"/>
      <c r="G143" s="34"/>
      <c r="H143" s="34"/>
      <c r="I143" s="34"/>
      <c r="J143" s="34"/>
    </row>
    <row r="144" spans="2:12" ht="16.5" thickBot="1">
      <c r="B144" s="75" t="s">
        <v>62</v>
      </c>
      <c r="C144" s="190" t="s">
        <v>159</v>
      </c>
      <c r="D144" s="191"/>
      <c r="E144" s="195"/>
      <c r="F144" s="36"/>
      <c r="G144" s="36"/>
      <c r="H144" s="36"/>
      <c r="I144" s="36"/>
      <c r="J144" s="36"/>
    </row>
    <row r="145" spans="2:12" ht="15.75">
      <c r="B145" s="73"/>
    </row>
    <row r="146" spans="2:12" ht="15.75">
      <c r="B146" s="73" t="s">
        <v>143</v>
      </c>
      <c r="F146" s="12"/>
      <c r="G146" s="12"/>
      <c r="H146" s="12"/>
      <c r="I146" s="12"/>
      <c r="J146" s="12"/>
    </row>
    <row r="147" spans="2:12" ht="15.75">
      <c r="B147" s="75" t="s">
        <v>63</v>
      </c>
      <c r="F147" s="37"/>
      <c r="G147" s="37"/>
      <c r="H147" s="37"/>
      <c r="I147" s="37"/>
      <c r="J147" s="37"/>
    </row>
    <row r="148" spans="2:12" ht="15.75">
      <c r="B148" s="73"/>
    </row>
    <row r="149" spans="2:12" ht="15.75">
      <c r="B149" s="73" t="s">
        <v>95</v>
      </c>
      <c r="F149" s="12"/>
      <c r="G149" s="12"/>
      <c r="H149" s="12"/>
      <c r="I149" s="12"/>
      <c r="J149" s="12"/>
    </row>
    <row r="150" spans="2:12" ht="15.75">
      <c r="B150" s="74" t="s">
        <v>96</v>
      </c>
      <c r="F150" s="12"/>
      <c r="G150" s="12"/>
      <c r="H150" s="12"/>
      <c r="I150" s="12"/>
      <c r="J150" s="12"/>
    </row>
    <row r="151" spans="2:12" ht="15.75">
      <c r="B151" s="73" t="s">
        <v>97</v>
      </c>
      <c r="F151" s="34"/>
      <c r="G151" s="34"/>
      <c r="H151" s="34"/>
      <c r="I151" s="34"/>
      <c r="J151" s="34"/>
    </row>
    <row r="152" spans="2:12">
      <c r="B152" s="5" t="s">
        <v>64</v>
      </c>
      <c r="F152" s="37"/>
      <c r="G152" s="37"/>
      <c r="H152" s="37"/>
      <c r="I152" s="37"/>
      <c r="J152" s="37"/>
    </row>
    <row r="154" spans="2:12">
      <c r="B154" s="13" t="s">
        <v>65</v>
      </c>
      <c r="F154" s="37"/>
      <c r="G154" s="37"/>
      <c r="H154" s="37"/>
      <c r="I154" s="37"/>
      <c r="J154" s="37"/>
    </row>
    <row r="156" spans="2:12">
      <c r="B156" s="166" t="s">
        <v>66</v>
      </c>
      <c r="C156" s="49"/>
      <c r="D156" s="49"/>
      <c r="E156" s="49"/>
      <c r="F156" s="9"/>
      <c r="G156" s="9"/>
      <c r="H156" s="9"/>
      <c r="I156" s="9"/>
      <c r="J156" s="9"/>
    </row>
    <row r="157" spans="2:12">
      <c r="B157" s="88"/>
      <c r="C157" s="89" t="s">
        <v>130</v>
      </c>
      <c r="D157" s="89" t="s">
        <v>129</v>
      </c>
      <c r="E157" s="89" t="s">
        <v>137</v>
      </c>
      <c r="F157" s="90" t="s">
        <v>136</v>
      </c>
      <c r="G157" s="90" t="s">
        <v>132</v>
      </c>
      <c r="H157" s="90" t="s">
        <v>133</v>
      </c>
      <c r="I157" s="90" t="s">
        <v>134</v>
      </c>
      <c r="J157" s="90" t="s">
        <v>135</v>
      </c>
      <c r="L157" s="86"/>
    </row>
    <row r="158" spans="2:12">
      <c r="B158" s="38" t="s">
        <v>67</v>
      </c>
    </row>
    <row r="159" spans="2:12">
      <c r="B159" s="15" t="s">
        <v>75</v>
      </c>
      <c r="F159" s="12"/>
      <c r="G159" s="12"/>
      <c r="H159" s="12"/>
      <c r="I159" s="12"/>
      <c r="J159" s="12"/>
    </row>
    <row r="160" spans="2:12">
      <c r="B160" s="15" t="s">
        <v>160</v>
      </c>
      <c r="F160" s="12"/>
      <c r="G160" s="12"/>
      <c r="H160" s="12"/>
      <c r="I160" s="12"/>
      <c r="J160" s="12"/>
    </row>
    <row r="161" spans="2:10">
      <c r="B161" s="15" t="s">
        <v>68</v>
      </c>
      <c r="F161" s="3">
        <v>20000</v>
      </c>
      <c r="G161" s="3">
        <v>20000</v>
      </c>
      <c r="H161" s="3">
        <v>20000</v>
      </c>
      <c r="I161" s="3">
        <v>20000</v>
      </c>
      <c r="J161" s="3">
        <v>20000</v>
      </c>
    </row>
    <row r="162" spans="2:10">
      <c r="B162" s="39" t="s">
        <v>69</v>
      </c>
      <c r="F162" s="12"/>
      <c r="G162" s="12"/>
      <c r="H162" s="12"/>
      <c r="I162" s="12"/>
      <c r="J162" s="12"/>
    </row>
    <row r="163" spans="2:10">
      <c r="B163" s="6"/>
    </row>
    <row r="164" spans="2:10">
      <c r="B164" s="5" t="s">
        <v>26</v>
      </c>
    </row>
    <row r="165" spans="2:10">
      <c r="B165" s="15" t="s">
        <v>38</v>
      </c>
      <c r="F165" s="12"/>
      <c r="G165" s="12"/>
      <c r="H165" s="12"/>
      <c r="I165" s="12"/>
      <c r="J165" s="12"/>
    </row>
    <row r="166" spans="2:10">
      <c r="B166" s="29" t="s">
        <v>39</v>
      </c>
      <c r="F166" s="12"/>
      <c r="G166" s="12"/>
      <c r="H166" s="12"/>
      <c r="I166" s="12"/>
      <c r="J166" s="12"/>
    </row>
    <row r="167" spans="2:10">
      <c r="B167" s="15" t="s">
        <v>40</v>
      </c>
      <c r="D167" s="51">
        <f>D61</f>
        <v>0</v>
      </c>
      <c r="E167" s="51">
        <f>E61</f>
        <v>0</v>
      </c>
      <c r="F167" s="12"/>
      <c r="G167" s="12"/>
      <c r="H167" s="12"/>
      <c r="I167" s="12"/>
      <c r="J167" s="12"/>
    </row>
    <row r="168" spans="2:10">
      <c r="B168" s="6"/>
    </row>
    <row r="169" spans="2:10">
      <c r="B169" s="15" t="s">
        <v>70</v>
      </c>
      <c r="F169" s="76">
        <v>0.04</v>
      </c>
      <c r="G169" s="76">
        <v>0.04</v>
      </c>
      <c r="H169" s="76">
        <v>0.04</v>
      </c>
      <c r="I169" s="76">
        <v>0.04</v>
      </c>
      <c r="J169" s="76">
        <v>0.04</v>
      </c>
    </row>
    <row r="170" spans="2:10">
      <c r="B170" s="15" t="s">
        <v>71</v>
      </c>
      <c r="F170" s="33"/>
      <c r="G170" s="33"/>
      <c r="H170" s="33"/>
      <c r="I170" s="33"/>
      <c r="J170" s="33"/>
    </row>
    <row r="172" spans="2:10">
      <c r="B172" s="26" t="s">
        <v>72</v>
      </c>
    </row>
    <row r="173" spans="2:10">
      <c r="B173" s="15" t="s">
        <v>38</v>
      </c>
      <c r="F173" s="12"/>
      <c r="G173" s="12"/>
      <c r="H173" s="12"/>
      <c r="I173" s="12"/>
      <c r="J173" s="12"/>
    </row>
    <row r="174" spans="2:10">
      <c r="B174" s="40" t="s">
        <v>73</v>
      </c>
      <c r="F174" s="12"/>
      <c r="G174" s="12"/>
      <c r="H174" s="12"/>
      <c r="I174" s="12"/>
      <c r="J174" s="12"/>
    </row>
    <row r="175" spans="2:10">
      <c r="B175" s="15" t="s">
        <v>40</v>
      </c>
      <c r="D175" s="51">
        <f t="shared" ref="D175:E175" si="20">D54</f>
        <v>6725</v>
      </c>
      <c r="E175" s="51">
        <f t="shared" si="20"/>
        <v>17550</v>
      </c>
      <c r="F175" s="12"/>
      <c r="G175" s="12"/>
      <c r="H175" s="12"/>
      <c r="I175" s="12"/>
      <c r="J175" s="12"/>
    </row>
    <row r="176" spans="2:10">
      <c r="B176" s="15"/>
    </row>
    <row r="177" spans="2:12">
      <c r="B177" s="15" t="s">
        <v>74</v>
      </c>
      <c r="D177" s="53"/>
      <c r="E177" s="53"/>
      <c r="F177" s="41">
        <v>0.02</v>
      </c>
      <c r="G177" s="41">
        <v>0.02</v>
      </c>
      <c r="H177" s="41">
        <v>0.02</v>
      </c>
      <c r="I177" s="41">
        <v>0.02</v>
      </c>
      <c r="J177" s="41">
        <v>0.02</v>
      </c>
    </row>
    <row r="178" spans="2:12">
      <c r="B178" s="15" t="s">
        <v>5</v>
      </c>
      <c r="C178" s="51"/>
      <c r="D178" s="51"/>
      <c r="E178" s="51"/>
      <c r="F178" s="12"/>
      <c r="G178" s="12"/>
      <c r="H178" s="12"/>
      <c r="I178" s="12"/>
      <c r="J178" s="12"/>
    </row>
    <row r="179" spans="2:12">
      <c r="C179" s="77"/>
      <c r="D179" s="4"/>
      <c r="E179" s="4"/>
    </row>
    <row r="180" spans="2:12" s="162" customFormat="1"/>
    <row r="181" spans="2:12">
      <c r="B181" s="8" t="s">
        <v>77</v>
      </c>
      <c r="C181" s="78"/>
      <c r="D181" s="78"/>
      <c r="E181" s="78"/>
      <c r="F181" s="8"/>
      <c r="G181" s="8"/>
      <c r="H181" s="8"/>
      <c r="I181" s="8"/>
      <c r="J181" s="8"/>
    </row>
    <row r="182" spans="2:12">
      <c r="B182" s="88"/>
      <c r="C182" s="163"/>
      <c r="D182" s="163"/>
      <c r="E182" s="163"/>
      <c r="F182" s="90" t="s">
        <v>131</v>
      </c>
      <c r="G182" s="90" t="s">
        <v>132</v>
      </c>
      <c r="H182" s="90" t="s">
        <v>133</v>
      </c>
      <c r="I182" s="90" t="s">
        <v>134</v>
      </c>
      <c r="J182" s="90" t="s">
        <v>135</v>
      </c>
      <c r="L182" s="86"/>
    </row>
    <row r="183" spans="2:12" ht="15.75" thickBot="1">
      <c r="C183" s="77"/>
      <c r="D183" s="77"/>
      <c r="E183" s="77"/>
    </row>
    <row r="184" spans="2:12" ht="15.75" thickBot="1">
      <c r="B184" s="79" t="s">
        <v>78</v>
      </c>
      <c r="C184" s="80"/>
      <c r="D184" s="80"/>
      <c r="E184" s="81" t="s">
        <v>171</v>
      </c>
    </row>
    <row r="185" spans="2:12">
      <c r="B185" s="15"/>
      <c r="C185" s="77"/>
      <c r="D185" s="77"/>
      <c r="E185" s="77"/>
      <c r="F185" s="85" t="s">
        <v>81</v>
      </c>
      <c r="G185" s="6"/>
      <c r="H185" s="6"/>
      <c r="I185" s="6"/>
      <c r="J185" s="6"/>
    </row>
    <row r="186" spans="2:12">
      <c r="B186" s="15" t="s">
        <v>138</v>
      </c>
      <c r="C186" s="42"/>
      <c r="D186" s="42"/>
      <c r="E186" s="42"/>
      <c r="F186" s="42"/>
      <c r="G186" s="42"/>
      <c r="H186" s="42"/>
      <c r="I186" s="42"/>
      <c r="J186" s="42"/>
    </row>
    <row r="187" spans="2:12">
      <c r="B187" s="15" t="s">
        <v>170</v>
      </c>
      <c r="C187" s="42"/>
      <c r="D187" s="42"/>
      <c r="E187" s="42"/>
      <c r="F187" s="42"/>
      <c r="G187" s="42"/>
      <c r="H187" s="42"/>
      <c r="I187" s="42"/>
      <c r="J187" s="42"/>
    </row>
    <row r="188" spans="2:12">
      <c r="B188" s="15" t="s">
        <v>17</v>
      </c>
      <c r="C188" s="42"/>
      <c r="D188" s="42"/>
      <c r="E188" s="42"/>
      <c r="F188" s="42"/>
      <c r="G188" s="42"/>
      <c r="H188" s="42"/>
      <c r="I188" s="42"/>
      <c r="J188" s="42"/>
    </row>
    <row r="189" spans="2:12">
      <c r="B189" s="15" t="s">
        <v>13</v>
      </c>
      <c r="C189" s="42"/>
      <c r="D189" s="42"/>
      <c r="E189" s="42"/>
      <c r="F189" s="42"/>
      <c r="G189" s="42"/>
      <c r="H189" s="42"/>
      <c r="I189" s="42"/>
      <c r="J189" s="42"/>
    </row>
    <row r="190" spans="2:12">
      <c r="C190" s="4"/>
      <c r="D190" s="4"/>
      <c r="E190" s="4"/>
    </row>
    <row r="191" spans="2:12">
      <c r="B191" s="39" t="s">
        <v>138</v>
      </c>
      <c r="C191" s="4"/>
      <c r="D191" s="4"/>
      <c r="E191" s="4"/>
      <c r="F191" s="77"/>
      <c r="G191" s="77"/>
      <c r="H191" s="77"/>
      <c r="I191" s="77"/>
      <c r="J191" s="77"/>
    </row>
    <row r="192" spans="2:12">
      <c r="B192" s="43" t="s">
        <v>168</v>
      </c>
      <c r="C192" s="28"/>
      <c r="D192" s="28"/>
      <c r="E192" s="28"/>
      <c r="F192" s="82">
        <v>0.25</v>
      </c>
      <c r="G192" s="82">
        <v>0.22</v>
      </c>
      <c r="H192" s="82">
        <v>0.2</v>
      </c>
      <c r="I192" s="82">
        <v>0.18</v>
      </c>
      <c r="J192" s="82">
        <v>0.13</v>
      </c>
    </row>
    <row r="193" spans="2:10">
      <c r="B193" s="43" t="s">
        <v>79</v>
      </c>
      <c r="C193" s="28"/>
      <c r="D193" s="28"/>
      <c r="E193" s="28"/>
      <c r="F193" s="20">
        <v>0.2</v>
      </c>
      <c r="G193" s="20">
        <v>0.18</v>
      </c>
      <c r="H193" s="20">
        <v>0.16</v>
      </c>
      <c r="I193" s="20">
        <v>0.14000000000000001</v>
      </c>
      <c r="J193" s="20">
        <v>0.12</v>
      </c>
    </row>
    <row r="194" spans="2:10">
      <c r="B194" s="43" t="s">
        <v>169</v>
      </c>
      <c r="C194" s="28"/>
      <c r="D194" s="28"/>
      <c r="E194" s="28"/>
      <c r="F194" s="82">
        <v>0.15</v>
      </c>
      <c r="G194" s="82">
        <v>0.1</v>
      </c>
      <c r="H194" s="82">
        <v>0.12</v>
      </c>
      <c r="I194" s="82">
        <v>0.12</v>
      </c>
      <c r="J194" s="82">
        <v>0.1</v>
      </c>
    </row>
    <row r="195" spans="2:10">
      <c r="B195" s="39" t="s">
        <v>170</v>
      </c>
      <c r="C195" s="28"/>
      <c r="D195" s="28"/>
      <c r="E195" s="28"/>
      <c r="F195" s="82"/>
      <c r="G195" s="82"/>
      <c r="H195" s="82"/>
      <c r="I195" s="82"/>
      <c r="J195" s="82"/>
    </row>
    <row r="196" spans="2:10">
      <c r="B196" s="43" t="s">
        <v>168</v>
      </c>
      <c r="C196" s="28"/>
      <c r="D196" s="28"/>
      <c r="E196" s="28"/>
      <c r="F196" s="82">
        <v>0.2</v>
      </c>
      <c r="G196" s="82">
        <v>0.19</v>
      </c>
      <c r="H196" s="82">
        <v>0.17</v>
      </c>
      <c r="I196" s="82">
        <v>0.14000000000000001</v>
      </c>
      <c r="J196" s="82">
        <v>0.12</v>
      </c>
    </row>
    <row r="197" spans="2:10">
      <c r="B197" s="43" t="s">
        <v>79</v>
      </c>
      <c r="C197" s="28"/>
      <c r="D197" s="28"/>
      <c r="E197" s="28"/>
      <c r="F197" s="20">
        <v>0.15</v>
      </c>
      <c r="G197" s="20">
        <v>0.14000000000000001</v>
      </c>
      <c r="H197" s="20">
        <v>0.13</v>
      </c>
      <c r="I197" s="20">
        <v>0.12</v>
      </c>
      <c r="J197" s="20">
        <v>0.11</v>
      </c>
    </row>
    <row r="198" spans="2:10">
      <c r="B198" s="43" t="s">
        <v>169</v>
      </c>
      <c r="C198" s="28"/>
      <c r="D198" s="28"/>
      <c r="E198" s="28"/>
      <c r="F198" s="82">
        <v>0.12</v>
      </c>
      <c r="G198" s="82">
        <v>0.05</v>
      </c>
      <c r="H198" s="82">
        <v>0.08</v>
      </c>
      <c r="I198" s="82">
        <v>0.05</v>
      </c>
      <c r="J198" s="82">
        <v>0</v>
      </c>
    </row>
    <row r="199" spans="2:10">
      <c r="B199" s="39" t="s">
        <v>17</v>
      </c>
      <c r="C199" s="44"/>
      <c r="D199" s="44"/>
      <c r="E199" s="44"/>
      <c r="F199" s="83"/>
      <c r="G199" s="83"/>
      <c r="H199" s="83"/>
      <c r="I199" s="83"/>
      <c r="J199" s="83"/>
    </row>
    <row r="200" spans="2:10">
      <c r="B200" s="43" t="s">
        <v>168</v>
      </c>
      <c r="C200" s="28"/>
      <c r="D200" s="28"/>
      <c r="E200" s="28"/>
      <c r="F200" s="82">
        <v>0.6</v>
      </c>
      <c r="G200" s="82">
        <v>0.6</v>
      </c>
      <c r="H200" s="82">
        <v>0.6</v>
      </c>
      <c r="I200" s="82">
        <v>0.6</v>
      </c>
      <c r="J200" s="82">
        <v>0.6</v>
      </c>
    </row>
    <row r="201" spans="2:10">
      <c r="B201" s="43" t="s">
        <v>79</v>
      </c>
      <c r="C201" s="30"/>
      <c r="D201" s="30"/>
      <c r="E201" s="30"/>
      <c r="F201" s="20">
        <v>0.56999999999999995</v>
      </c>
      <c r="G201" s="20">
        <v>0.56999999999999995</v>
      </c>
      <c r="H201" s="20">
        <v>0.56999999999999995</v>
      </c>
      <c r="I201" s="20">
        <v>0.56999999999999995</v>
      </c>
      <c r="J201" s="20">
        <v>0.56999999999999995</v>
      </c>
    </row>
    <row r="202" spans="2:10">
      <c r="B202" s="43" t="s">
        <v>169</v>
      </c>
      <c r="C202" s="28"/>
      <c r="D202" s="28"/>
      <c r="E202" s="28"/>
      <c r="F202" s="82">
        <v>0.54</v>
      </c>
      <c r="G202" s="82">
        <v>0.54</v>
      </c>
      <c r="H202" s="82">
        <v>0.54</v>
      </c>
      <c r="I202" s="82">
        <v>0.54</v>
      </c>
      <c r="J202" s="82">
        <v>0.54</v>
      </c>
    </row>
    <row r="203" spans="2:10">
      <c r="B203" s="39" t="s">
        <v>13</v>
      </c>
      <c r="C203" s="44"/>
      <c r="D203" s="44"/>
      <c r="E203" s="44"/>
      <c r="F203" s="83"/>
      <c r="G203" s="83"/>
      <c r="H203" s="83"/>
      <c r="I203" s="83"/>
      <c r="J203" s="83"/>
    </row>
    <row r="204" spans="2:10">
      <c r="B204" s="43" t="s">
        <v>168</v>
      </c>
      <c r="C204" s="28"/>
      <c r="D204" s="28"/>
      <c r="E204" s="28"/>
      <c r="F204" s="82">
        <v>0.35</v>
      </c>
      <c r="G204" s="82">
        <v>0.35</v>
      </c>
      <c r="H204" s="82">
        <v>0.35</v>
      </c>
      <c r="I204" s="82">
        <v>0.35</v>
      </c>
      <c r="J204" s="82">
        <v>0.35</v>
      </c>
    </row>
    <row r="205" spans="2:10">
      <c r="B205" s="43" t="s">
        <v>79</v>
      </c>
      <c r="C205" s="30"/>
      <c r="D205" s="30"/>
      <c r="E205" s="30"/>
      <c r="F205" s="19">
        <v>0.39</v>
      </c>
      <c r="G205" s="19">
        <v>0.39</v>
      </c>
      <c r="H205" s="19">
        <v>0.39</v>
      </c>
      <c r="I205" s="19">
        <v>0.39</v>
      </c>
      <c r="J205" s="19">
        <v>0.39</v>
      </c>
    </row>
    <row r="206" spans="2:10">
      <c r="B206" s="43" t="s">
        <v>169</v>
      </c>
      <c r="C206" s="30"/>
      <c r="D206" s="30"/>
      <c r="E206" s="30"/>
      <c r="F206" s="84">
        <v>0.43</v>
      </c>
      <c r="G206" s="84">
        <v>0.43</v>
      </c>
      <c r="H206" s="84">
        <v>0.43</v>
      </c>
      <c r="I206" s="84">
        <v>0.43</v>
      </c>
      <c r="J206" s="84">
        <v>0.43</v>
      </c>
    </row>
    <row r="207" spans="2:10">
      <c r="C207" s="4"/>
      <c r="D207" s="4"/>
      <c r="E207" s="4"/>
    </row>
    <row r="208" spans="2:10">
      <c r="C208" s="4"/>
      <c r="D208" s="4"/>
      <c r="E208" s="4" t="s">
        <v>172</v>
      </c>
    </row>
    <row r="209" spans="2:8">
      <c r="C209" s="184"/>
      <c r="D209" s="185">
        <v>0.12</v>
      </c>
      <c r="E209" s="186">
        <f>D209+2%</f>
        <v>0.13999999999999999</v>
      </c>
      <c r="F209" s="186">
        <f t="shared" ref="F209:H209" si="21">E209+2%</f>
        <v>0.15999999999999998</v>
      </c>
      <c r="G209" s="186">
        <f t="shared" si="21"/>
        <v>0.17999999999999997</v>
      </c>
      <c r="H209" s="186">
        <f t="shared" si="21"/>
        <v>0.19999999999999996</v>
      </c>
    </row>
    <row r="210" spans="2:8">
      <c r="C210" s="185">
        <v>0.5</v>
      </c>
      <c r="D210" s="184"/>
      <c r="E210" s="184"/>
      <c r="F210" s="184"/>
      <c r="G210" s="184"/>
      <c r="H210" s="184"/>
    </row>
    <row r="211" spans="2:8">
      <c r="B211" s="183" t="s">
        <v>174</v>
      </c>
      <c r="C211" s="185">
        <v>0.55000000000000004</v>
      </c>
      <c r="D211" s="184"/>
      <c r="E211" s="184"/>
      <c r="F211" s="184"/>
      <c r="G211" s="184"/>
      <c r="H211" s="184"/>
    </row>
    <row r="212" spans="2:8">
      <c r="B212" s="183" t="s">
        <v>173</v>
      </c>
      <c r="C212" s="185">
        <v>0.6</v>
      </c>
      <c r="D212" s="184"/>
      <c r="E212" s="184"/>
      <c r="F212" s="184"/>
      <c r="G212" s="184"/>
      <c r="H212" s="184"/>
    </row>
    <row r="213" spans="2:8">
      <c r="B213" s="183"/>
      <c r="C213" s="185">
        <v>0.65</v>
      </c>
      <c r="D213" s="184"/>
      <c r="E213" s="184"/>
      <c r="F213" s="184"/>
      <c r="G213" s="184"/>
      <c r="H213" s="184"/>
    </row>
    <row r="214" spans="2:8">
      <c r="C214" s="185">
        <v>0.7</v>
      </c>
      <c r="D214" s="184"/>
      <c r="E214" s="184"/>
      <c r="F214" s="184"/>
      <c r="G214" s="184"/>
      <c r="H214" s="184"/>
    </row>
    <row r="215" spans="2:8">
      <c r="C215" s="87"/>
      <c r="D215" s="4"/>
      <c r="E215" s="4"/>
    </row>
    <row r="216" spans="2:8">
      <c r="C216" s="4"/>
      <c r="D216" s="4"/>
      <c r="E216" s="4"/>
    </row>
    <row r="217" spans="2:8">
      <c r="C217" s="4"/>
      <c r="D217" s="4"/>
      <c r="E217" s="4"/>
    </row>
    <row r="218" spans="2:8">
      <c r="C218" s="4"/>
      <c r="D218" s="4"/>
      <c r="E218" s="4"/>
    </row>
    <row r="219" spans="2:8">
      <c r="C219" s="4"/>
      <c r="D219" s="4"/>
      <c r="E219" s="4"/>
    </row>
    <row r="220" spans="2:8">
      <c r="C220" s="4"/>
      <c r="D220" s="4"/>
      <c r="E220" s="4"/>
    </row>
    <row r="221" spans="2:8">
      <c r="C221" s="4"/>
      <c r="D221" s="4"/>
      <c r="E221" s="4"/>
    </row>
    <row r="222" spans="2:8">
      <c r="C222" s="4"/>
      <c r="D222" s="4"/>
      <c r="E222" s="4"/>
    </row>
    <row r="223" spans="2:8">
      <c r="C223" s="4"/>
      <c r="D223" s="4"/>
      <c r="E223" s="4"/>
    </row>
    <row r="224" spans="2:8">
      <c r="C224" s="4"/>
      <c r="D224" s="4"/>
      <c r="E224" s="4"/>
    </row>
    <row r="225" spans="3:5">
      <c r="C225" s="4"/>
      <c r="D225" s="4"/>
      <c r="E225" s="4"/>
    </row>
    <row r="226" spans="3:5">
      <c r="C226" s="4"/>
      <c r="D226" s="4"/>
      <c r="E226" s="4"/>
    </row>
    <row r="227" spans="3:5">
      <c r="C227" s="4"/>
      <c r="D227" s="4"/>
      <c r="E227" s="4"/>
    </row>
    <row r="228" spans="3:5">
      <c r="C228" s="4"/>
      <c r="D228" s="4"/>
      <c r="E228" s="4"/>
    </row>
    <row r="229" spans="3:5">
      <c r="C229" s="4"/>
      <c r="D229" s="4"/>
      <c r="E229" s="4"/>
    </row>
    <row r="230" spans="3:5">
      <c r="C230" s="4"/>
      <c r="D230" s="4"/>
      <c r="E230" s="4"/>
    </row>
    <row r="231" spans="3:5">
      <c r="C231" s="4"/>
      <c r="D231" s="4"/>
      <c r="E231" s="4"/>
    </row>
    <row r="232" spans="3:5">
      <c r="C232" s="4"/>
      <c r="D232" s="4"/>
      <c r="E232" s="4"/>
    </row>
    <row r="233" spans="3:5">
      <c r="C233" s="4"/>
      <c r="D233" s="4"/>
      <c r="E233" s="4"/>
    </row>
    <row r="234" spans="3:5">
      <c r="C234" s="4"/>
      <c r="D234" s="4"/>
      <c r="E234" s="4"/>
    </row>
    <row r="235" spans="3:5">
      <c r="C235" s="4"/>
      <c r="D235" s="4"/>
      <c r="E235" s="4"/>
    </row>
    <row r="236" spans="3:5">
      <c r="C236" s="4"/>
      <c r="D236" s="4"/>
      <c r="E236" s="4"/>
    </row>
    <row r="237" spans="3:5">
      <c r="C237" s="4"/>
      <c r="D237" s="4"/>
      <c r="E237" s="4"/>
    </row>
    <row r="238" spans="3:5">
      <c r="C238" s="4"/>
      <c r="D238" s="4"/>
      <c r="E238" s="4"/>
    </row>
    <row r="239" spans="3:5">
      <c r="C239" s="4"/>
      <c r="D239" s="4"/>
      <c r="E239" s="4"/>
    </row>
    <row r="240" spans="3:5">
      <c r="C240" s="4"/>
      <c r="D240" s="4"/>
      <c r="E240" s="4"/>
    </row>
    <row r="241" spans="3:5">
      <c r="C241" s="4"/>
      <c r="D241" s="4"/>
      <c r="E241" s="4"/>
    </row>
    <row r="242" spans="3:5">
      <c r="C242" s="4"/>
      <c r="D242" s="4"/>
      <c r="E242" s="4"/>
    </row>
    <row r="243" spans="3:5">
      <c r="C243" s="4"/>
      <c r="D243" s="4"/>
      <c r="E243" s="4"/>
    </row>
    <row r="244" spans="3:5">
      <c r="C244" s="4"/>
      <c r="D244" s="4"/>
      <c r="E244" s="4"/>
    </row>
    <row r="245" spans="3:5">
      <c r="C245" s="4"/>
      <c r="D245" s="4"/>
      <c r="E245" s="4"/>
    </row>
    <row r="246" spans="3:5">
      <c r="C246" s="4"/>
      <c r="D246" s="4"/>
      <c r="E246" s="4"/>
    </row>
    <row r="247" spans="3:5">
      <c r="C247" s="4"/>
      <c r="D247" s="4"/>
      <c r="E247" s="4"/>
    </row>
    <row r="248" spans="3:5">
      <c r="C248" s="4"/>
      <c r="D248" s="4"/>
      <c r="E248" s="4"/>
    </row>
    <row r="249" spans="3:5">
      <c r="C249" s="4"/>
      <c r="D249" s="4"/>
      <c r="E249" s="4"/>
    </row>
    <row r="250" spans="3:5">
      <c r="C250" s="4"/>
      <c r="D250" s="4"/>
      <c r="E250" s="4"/>
    </row>
    <row r="251" spans="3:5">
      <c r="C251" s="4"/>
      <c r="D251" s="4"/>
      <c r="E251" s="4"/>
    </row>
    <row r="252" spans="3:5">
      <c r="C252" s="4"/>
      <c r="D252" s="4"/>
      <c r="E252" s="4"/>
    </row>
    <row r="253" spans="3:5">
      <c r="C253" s="4"/>
      <c r="D253" s="4"/>
      <c r="E253" s="4"/>
    </row>
    <row r="254" spans="3:5">
      <c r="C254" s="4"/>
      <c r="D254" s="4"/>
      <c r="E254" s="4"/>
    </row>
    <row r="255" spans="3:5">
      <c r="C255" s="4"/>
      <c r="D255" s="4"/>
      <c r="E255" s="4"/>
    </row>
    <row r="256" spans="3:5">
      <c r="C256" s="4"/>
      <c r="D256" s="4"/>
      <c r="E256" s="4"/>
    </row>
    <row r="257" spans="3:5">
      <c r="C257" s="4"/>
      <c r="D257" s="4"/>
      <c r="E257" s="4"/>
    </row>
    <row r="258" spans="3:5">
      <c r="C258" s="4"/>
      <c r="D258" s="4"/>
      <c r="E258" s="4"/>
    </row>
    <row r="259" spans="3:5">
      <c r="C259" s="4"/>
      <c r="D259" s="4"/>
      <c r="E259" s="4"/>
    </row>
    <row r="260" spans="3:5">
      <c r="C260" s="4"/>
      <c r="D260" s="4"/>
      <c r="E260" s="4"/>
    </row>
    <row r="261" spans="3:5">
      <c r="C261" s="4"/>
      <c r="D261" s="4"/>
      <c r="E261" s="4"/>
    </row>
    <row r="262" spans="3:5">
      <c r="C262" s="4"/>
      <c r="D262" s="4"/>
      <c r="E262" s="4"/>
    </row>
    <row r="263" spans="3:5">
      <c r="C263" s="4"/>
      <c r="D263" s="4"/>
      <c r="E263" s="4"/>
    </row>
    <row r="264" spans="3:5">
      <c r="C264" s="4"/>
      <c r="D264" s="4"/>
      <c r="E264" s="4"/>
    </row>
    <row r="265" spans="3:5">
      <c r="C265" s="4"/>
      <c r="D265" s="4"/>
      <c r="E265" s="4"/>
    </row>
    <row r="266" spans="3:5">
      <c r="C266" s="4"/>
      <c r="D266" s="4"/>
      <c r="E266" s="4"/>
    </row>
    <row r="267" spans="3:5">
      <c r="C267" s="4"/>
      <c r="D267" s="4"/>
      <c r="E267" s="4"/>
    </row>
    <row r="268" spans="3:5">
      <c r="C268" s="4"/>
      <c r="D268" s="4"/>
      <c r="E268" s="4"/>
    </row>
    <row r="269" spans="3:5">
      <c r="C269" s="4"/>
      <c r="D269" s="4"/>
      <c r="E269" s="4"/>
    </row>
    <row r="270" spans="3:5">
      <c r="C270" s="4"/>
      <c r="D270" s="4"/>
      <c r="E270" s="4"/>
    </row>
    <row r="271" spans="3:5">
      <c r="C271" s="4"/>
      <c r="D271" s="4"/>
      <c r="E271" s="4"/>
    </row>
    <row r="272" spans="3:5">
      <c r="C272" s="4"/>
      <c r="D272" s="4"/>
      <c r="E272" s="4"/>
    </row>
    <row r="273" spans="3:5">
      <c r="C273" s="4"/>
      <c r="D273" s="4"/>
      <c r="E273" s="4"/>
    </row>
    <row r="274" spans="3:5">
      <c r="C274" s="4"/>
      <c r="D274" s="4"/>
      <c r="E274" s="4"/>
    </row>
    <row r="275" spans="3:5">
      <c r="C275" s="4"/>
      <c r="D275" s="4"/>
      <c r="E275" s="4"/>
    </row>
    <row r="276" spans="3:5">
      <c r="C276" s="4"/>
      <c r="D276" s="4"/>
      <c r="E276" s="4"/>
    </row>
    <row r="277" spans="3:5">
      <c r="C277" s="4"/>
      <c r="D277" s="4"/>
      <c r="E277" s="4"/>
    </row>
    <row r="278" spans="3:5">
      <c r="C278" s="4"/>
      <c r="D278" s="4"/>
      <c r="E278" s="4"/>
    </row>
    <row r="279" spans="3:5">
      <c r="C279" s="4"/>
      <c r="D279" s="4"/>
      <c r="E279" s="4"/>
    </row>
    <row r="280" spans="3:5">
      <c r="C280" s="4"/>
      <c r="D280" s="4"/>
      <c r="E280" s="4"/>
    </row>
    <row r="281" spans="3:5">
      <c r="C281" s="4"/>
      <c r="D281" s="4"/>
      <c r="E281" s="4"/>
    </row>
    <row r="282" spans="3:5">
      <c r="C282" s="4"/>
      <c r="D282" s="4"/>
      <c r="E282" s="4"/>
    </row>
    <row r="283" spans="3:5">
      <c r="C283" s="4"/>
      <c r="D283" s="4"/>
      <c r="E283" s="4"/>
    </row>
    <row r="284" spans="3:5">
      <c r="C284" s="4"/>
      <c r="D284" s="4"/>
      <c r="E284" s="4"/>
    </row>
    <row r="285" spans="3:5">
      <c r="C285" s="4"/>
      <c r="D285" s="4"/>
      <c r="E285" s="4"/>
    </row>
    <row r="286" spans="3:5">
      <c r="C286" s="4"/>
      <c r="D286" s="4"/>
      <c r="E286" s="4"/>
    </row>
    <row r="287" spans="3:5">
      <c r="C287" s="4"/>
      <c r="D287" s="4"/>
      <c r="E287" s="4"/>
    </row>
    <row r="288" spans="3:5">
      <c r="C288" s="4"/>
      <c r="D288" s="4"/>
      <c r="E288" s="4"/>
    </row>
    <row r="289" spans="3:5">
      <c r="C289" s="4"/>
      <c r="D289" s="4"/>
      <c r="E289" s="4"/>
    </row>
    <row r="290" spans="3:5">
      <c r="C290" s="4"/>
      <c r="D290" s="4"/>
      <c r="E290" s="4"/>
    </row>
    <row r="291" spans="3:5">
      <c r="C291" s="4"/>
      <c r="D291" s="4"/>
      <c r="E291" s="4"/>
    </row>
    <row r="292" spans="3:5">
      <c r="C292" s="4"/>
      <c r="D292" s="4"/>
      <c r="E292" s="4"/>
    </row>
    <row r="293" spans="3:5">
      <c r="C293" s="4"/>
      <c r="D293" s="4"/>
      <c r="E293" s="4"/>
    </row>
    <row r="294" spans="3:5">
      <c r="C294" s="4"/>
      <c r="D294" s="4"/>
      <c r="E294" s="4"/>
    </row>
    <row r="295" spans="3:5">
      <c r="C295" s="4"/>
      <c r="D295" s="4"/>
      <c r="E295" s="4"/>
    </row>
    <row r="296" spans="3:5">
      <c r="C296" s="4"/>
      <c r="D296" s="4"/>
      <c r="E296" s="4"/>
    </row>
    <row r="297" spans="3:5">
      <c r="C297" s="4"/>
      <c r="D297" s="4"/>
      <c r="E297" s="4"/>
    </row>
    <row r="298" spans="3:5">
      <c r="C298" s="4"/>
      <c r="D298" s="4"/>
      <c r="E298" s="4"/>
    </row>
    <row r="299" spans="3:5">
      <c r="C299" s="4"/>
      <c r="D299" s="4"/>
      <c r="E299" s="4"/>
    </row>
    <row r="300" spans="3:5">
      <c r="C300" s="4"/>
      <c r="D300" s="4"/>
      <c r="E300" s="4"/>
    </row>
    <row r="301" spans="3:5">
      <c r="C301" s="4"/>
      <c r="D301" s="4"/>
      <c r="E301" s="4"/>
    </row>
    <row r="302" spans="3:5">
      <c r="C302" s="4"/>
      <c r="D302" s="4"/>
      <c r="E302" s="4"/>
    </row>
    <row r="303" spans="3:5">
      <c r="C303" s="4"/>
      <c r="D303" s="4"/>
      <c r="E303" s="4"/>
    </row>
    <row r="304" spans="3:5">
      <c r="C304" s="4"/>
      <c r="D304" s="4"/>
      <c r="E304" s="4"/>
    </row>
    <row r="305" spans="3:5">
      <c r="C305" s="4"/>
      <c r="D305" s="4"/>
      <c r="E305" s="4"/>
    </row>
    <row r="306" spans="3:5">
      <c r="C306" s="4"/>
      <c r="D306" s="4"/>
      <c r="E306" s="4"/>
    </row>
    <row r="307" spans="3:5">
      <c r="C307" s="4"/>
      <c r="D307" s="4"/>
      <c r="E307" s="4"/>
    </row>
    <row r="308" spans="3:5">
      <c r="C308" s="4"/>
      <c r="D308" s="4"/>
      <c r="E308" s="4"/>
    </row>
    <row r="309" spans="3:5">
      <c r="C309" s="4"/>
      <c r="D309" s="4"/>
      <c r="E309" s="4"/>
    </row>
    <row r="310" spans="3:5">
      <c r="C310" s="4"/>
      <c r="D310" s="4"/>
      <c r="E310" s="4"/>
    </row>
    <row r="311" spans="3:5">
      <c r="C311" s="4"/>
      <c r="D311" s="4"/>
      <c r="E311" s="4"/>
    </row>
    <row r="312" spans="3:5">
      <c r="C312" s="4"/>
      <c r="D312" s="4"/>
      <c r="E312" s="4"/>
    </row>
    <row r="313" spans="3:5">
      <c r="C313" s="4"/>
      <c r="D313" s="4"/>
      <c r="E313" s="4"/>
    </row>
    <row r="314" spans="3:5">
      <c r="C314" s="4"/>
      <c r="D314" s="4"/>
      <c r="E314" s="4"/>
    </row>
    <row r="315" spans="3:5">
      <c r="C315" s="4"/>
      <c r="D315" s="4"/>
      <c r="E315" s="4"/>
    </row>
    <row r="316" spans="3:5">
      <c r="C316" s="4"/>
      <c r="D316" s="4"/>
      <c r="E316" s="4"/>
    </row>
    <row r="317" spans="3:5">
      <c r="C317" s="4"/>
      <c r="D317" s="4"/>
      <c r="E317" s="4"/>
    </row>
    <row r="318" spans="3:5">
      <c r="C318" s="4"/>
      <c r="D318" s="4"/>
      <c r="E318" s="4"/>
    </row>
    <row r="319" spans="3:5">
      <c r="C319" s="4"/>
      <c r="D319" s="4"/>
      <c r="E319" s="4"/>
    </row>
    <row r="320" spans="3:5">
      <c r="C320" s="4"/>
      <c r="D320" s="4"/>
      <c r="E320" s="4"/>
    </row>
    <row r="321" spans="3:5">
      <c r="C321" s="4"/>
      <c r="D321" s="4"/>
      <c r="E321" s="4"/>
    </row>
    <row r="322" spans="3:5">
      <c r="C322" s="4"/>
      <c r="D322" s="4"/>
      <c r="E322" s="4"/>
    </row>
    <row r="323" spans="3:5">
      <c r="C323" s="4"/>
      <c r="D323" s="4"/>
      <c r="E323" s="4"/>
    </row>
    <row r="324" spans="3:5">
      <c r="C324" s="4"/>
      <c r="D324" s="4"/>
      <c r="E324" s="4"/>
    </row>
    <row r="325" spans="3:5">
      <c r="C325" s="4"/>
      <c r="D325" s="4"/>
      <c r="E325" s="4"/>
    </row>
    <row r="326" spans="3:5">
      <c r="C326" s="4"/>
      <c r="D326" s="4"/>
      <c r="E326" s="4"/>
    </row>
    <row r="327" spans="3:5">
      <c r="C327" s="4"/>
      <c r="D327" s="4"/>
      <c r="E327" s="4"/>
    </row>
    <row r="328" spans="3:5">
      <c r="C328" s="4"/>
      <c r="D328" s="4"/>
      <c r="E328" s="4"/>
    </row>
    <row r="329" spans="3:5">
      <c r="C329" s="4"/>
      <c r="D329" s="4"/>
      <c r="E329" s="4"/>
    </row>
    <row r="330" spans="3:5">
      <c r="C330" s="4"/>
      <c r="D330" s="4"/>
      <c r="E330" s="4"/>
    </row>
    <row r="331" spans="3:5">
      <c r="C331" s="4"/>
      <c r="D331" s="4"/>
      <c r="E331" s="4"/>
    </row>
    <row r="332" spans="3:5">
      <c r="C332" s="4"/>
      <c r="D332" s="4"/>
      <c r="E332" s="4"/>
    </row>
    <row r="333" spans="3:5">
      <c r="C333" s="4"/>
      <c r="D333" s="4"/>
      <c r="E333" s="4"/>
    </row>
    <row r="334" spans="3:5">
      <c r="C334" s="4"/>
      <c r="D334" s="4"/>
      <c r="E334" s="4"/>
    </row>
    <row r="335" spans="3:5">
      <c r="C335" s="4"/>
      <c r="D335" s="4"/>
      <c r="E335" s="4"/>
    </row>
    <row r="336" spans="3:5">
      <c r="C336" s="4"/>
      <c r="D336" s="4"/>
      <c r="E336" s="4"/>
    </row>
    <row r="337" spans="3:5">
      <c r="C337" s="4"/>
      <c r="D337" s="4"/>
      <c r="E337" s="4"/>
    </row>
    <row r="338" spans="3:5">
      <c r="C338" s="4"/>
      <c r="D338" s="4"/>
      <c r="E338" s="4"/>
    </row>
    <row r="339" spans="3:5">
      <c r="C339" s="4"/>
      <c r="D339" s="4"/>
      <c r="E339" s="4"/>
    </row>
    <row r="340" spans="3:5">
      <c r="C340" s="4"/>
      <c r="D340" s="4"/>
      <c r="E340" s="4"/>
    </row>
    <row r="341" spans="3:5">
      <c r="C341" s="4"/>
      <c r="D341" s="4"/>
      <c r="E341" s="4"/>
    </row>
    <row r="342" spans="3:5">
      <c r="C342" s="4"/>
      <c r="D342" s="4"/>
      <c r="E342" s="4"/>
    </row>
    <row r="343" spans="3:5">
      <c r="C343" s="4"/>
      <c r="D343" s="4"/>
      <c r="E343" s="4"/>
    </row>
    <row r="344" spans="3:5">
      <c r="C344" s="4"/>
      <c r="D344" s="4"/>
      <c r="E344" s="4"/>
    </row>
    <row r="345" spans="3:5">
      <c r="C345" s="4"/>
      <c r="D345" s="4"/>
      <c r="E345" s="4"/>
    </row>
    <row r="346" spans="3:5">
      <c r="C346" s="4"/>
      <c r="D346" s="4"/>
      <c r="E346" s="4"/>
    </row>
    <row r="347" spans="3:5">
      <c r="C347" s="4"/>
      <c r="D347" s="4"/>
      <c r="E347" s="4"/>
    </row>
    <row r="348" spans="3:5">
      <c r="C348" s="4"/>
      <c r="D348" s="4"/>
      <c r="E348" s="4"/>
    </row>
    <row r="349" spans="3:5">
      <c r="C349" s="4"/>
      <c r="D349" s="4"/>
      <c r="E349" s="4"/>
    </row>
    <row r="350" spans="3:5">
      <c r="C350" s="4"/>
      <c r="D350" s="4"/>
      <c r="E350" s="4"/>
    </row>
    <row r="351" spans="3:5">
      <c r="C351" s="4"/>
      <c r="D351" s="4"/>
      <c r="E351" s="4"/>
    </row>
    <row r="352" spans="3:5">
      <c r="C352" s="4"/>
      <c r="D352" s="4"/>
      <c r="E352" s="4"/>
    </row>
    <row r="353" spans="3:5">
      <c r="C353" s="4"/>
      <c r="D353" s="4"/>
      <c r="E353" s="4"/>
    </row>
    <row r="354" spans="3:5">
      <c r="C354" s="4"/>
      <c r="D354" s="4"/>
      <c r="E354" s="4"/>
    </row>
    <row r="355" spans="3:5">
      <c r="C355" s="4"/>
      <c r="D355" s="4"/>
      <c r="E355" s="4"/>
    </row>
    <row r="356" spans="3:5">
      <c r="C356" s="4"/>
      <c r="D356" s="4"/>
      <c r="E356" s="4"/>
    </row>
    <row r="357" spans="3:5">
      <c r="C357" s="4"/>
      <c r="D357" s="4"/>
      <c r="E357" s="4"/>
    </row>
    <row r="358" spans="3:5">
      <c r="C358" s="4"/>
      <c r="D358" s="4"/>
      <c r="E358" s="4"/>
    </row>
    <row r="359" spans="3:5">
      <c r="C359" s="4"/>
      <c r="D359" s="4"/>
      <c r="E359" s="4"/>
    </row>
    <row r="360" spans="3:5">
      <c r="C360" s="4"/>
      <c r="D360" s="4"/>
      <c r="E360" s="4"/>
    </row>
    <row r="361" spans="3:5">
      <c r="C361" s="4"/>
      <c r="D361" s="4"/>
      <c r="E361" s="4"/>
    </row>
    <row r="362" spans="3:5">
      <c r="C362" s="4"/>
      <c r="D362" s="4"/>
      <c r="E362" s="4"/>
    </row>
    <row r="363" spans="3:5">
      <c r="C363" s="4"/>
      <c r="D363" s="4"/>
      <c r="E363" s="4"/>
    </row>
    <row r="364" spans="3:5">
      <c r="C364" s="4"/>
      <c r="D364" s="4"/>
      <c r="E364" s="4"/>
    </row>
    <row r="365" spans="3:5">
      <c r="C365" s="4"/>
      <c r="D365" s="4"/>
      <c r="E365" s="4"/>
    </row>
    <row r="366" spans="3:5">
      <c r="C366" s="4"/>
      <c r="D366" s="4"/>
      <c r="E366" s="4"/>
    </row>
    <row r="367" spans="3:5">
      <c r="C367" s="4"/>
      <c r="D367" s="4"/>
      <c r="E367" s="4"/>
    </row>
    <row r="368" spans="3:5">
      <c r="C368" s="4"/>
      <c r="D368" s="4"/>
      <c r="E368" s="4"/>
    </row>
    <row r="369" spans="3:5">
      <c r="C369" s="4"/>
      <c r="D369" s="4"/>
      <c r="E369" s="4"/>
    </row>
    <row r="370" spans="3:5">
      <c r="C370" s="4"/>
      <c r="D370" s="4"/>
      <c r="E370" s="4"/>
    </row>
    <row r="371" spans="3:5">
      <c r="C371" s="4"/>
      <c r="D371" s="4"/>
      <c r="E371" s="4"/>
    </row>
    <row r="372" spans="3:5">
      <c r="C372" s="4"/>
      <c r="D372" s="4"/>
      <c r="E372" s="4"/>
    </row>
    <row r="373" spans="3:5">
      <c r="C373" s="4"/>
      <c r="D373" s="4"/>
      <c r="E373" s="4"/>
    </row>
  </sheetData>
  <conditionalFormatting sqref="B27">
    <cfRule type="expression" dxfId="4" priority="3">
      <formula>#REF!=$B27</formula>
    </cfRule>
  </conditionalFormatting>
  <conditionalFormatting sqref="B203">
    <cfRule type="expression" dxfId="3" priority="2">
      <formula>#REF!=$B203</formula>
    </cfRule>
  </conditionalFormatting>
  <conditionalFormatting sqref="B189">
    <cfRule type="expression" dxfId="2" priority="1">
      <formula>#REF!=$B189</formula>
    </cfRule>
  </conditionalFormatting>
  <dataValidations count="1">
    <dataValidation type="list" allowBlank="1" showInputMessage="1" showErrorMessage="1" sqref="C3" xr:uid="{27F661BA-8C69-46A5-BF6C-660C1DFB05C0}">
      <formula1>"NO,YES"</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50464-A898-44B3-9DAF-20A45E24FD7E}">
  <dimension ref="B1:K65"/>
  <sheetViews>
    <sheetView workbookViewId="0">
      <selection activeCell="C50" sqref="C50"/>
    </sheetView>
  </sheetViews>
  <sheetFormatPr defaultRowHeight="15"/>
  <cols>
    <col min="1" max="1" width="1.7109375" style="96" customWidth="1"/>
    <col min="2" max="2" width="45" style="96" customWidth="1"/>
    <col min="3" max="3" width="12.28515625" style="96" customWidth="1"/>
    <col min="4" max="4" width="14" style="96" bestFit="1" customWidth="1"/>
    <col min="5" max="5" width="17.28515625" style="96" customWidth="1"/>
    <col min="6" max="6" width="16.28515625" style="96" bestFit="1" customWidth="1"/>
    <col min="7" max="7" width="19.5703125" style="96" bestFit="1" customWidth="1"/>
    <col min="8" max="10" width="16.28515625" style="96" bestFit="1" customWidth="1"/>
    <col min="11" max="11" width="16.42578125" style="96" customWidth="1"/>
    <col min="12" max="16384" width="9.140625" style="96"/>
  </cols>
  <sheetData>
    <row r="1" spans="2:10" ht="15.75" thickBot="1"/>
    <row r="2" spans="2:10" ht="27" thickBot="1">
      <c r="B2" s="97" t="s">
        <v>128</v>
      </c>
      <c r="C2" s="98"/>
      <c r="D2" s="98"/>
      <c r="E2" s="98"/>
      <c r="F2" s="98"/>
      <c r="G2" s="98"/>
      <c r="H2" s="98"/>
      <c r="I2" s="98"/>
      <c r="J2" s="98"/>
    </row>
    <row r="4" spans="2:10" ht="15.75" thickBot="1">
      <c r="B4" s="149" t="s">
        <v>100</v>
      </c>
      <c r="C4" s="99"/>
    </row>
    <row r="5" spans="2:10">
      <c r="B5" s="100" t="s">
        <v>101</v>
      </c>
      <c r="C5" s="101">
        <v>0.12</v>
      </c>
    </row>
    <row r="6" spans="2:10">
      <c r="B6" s="146" t="s">
        <v>107</v>
      </c>
      <c r="C6" s="101">
        <v>0.04</v>
      </c>
    </row>
    <row r="7" spans="2:10">
      <c r="B7" s="146" t="s">
        <v>108</v>
      </c>
      <c r="C7" s="148">
        <v>9</v>
      </c>
    </row>
    <row r="9" spans="2:10" ht="15.75" thickBot="1">
      <c r="B9" s="102"/>
      <c r="C9" s="99"/>
      <c r="D9" s="145">
        <v>1</v>
      </c>
      <c r="E9" s="145">
        <v>2</v>
      </c>
      <c r="F9" s="145">
        <v>3</v>
      </c>
      <c r="G9" s="145">
        <v>4</v>
      </c>
      <c r="H9" s="145">
        <v>5</v>
      </c>
    </row>
    <row r="10" spans="2:10">
      <c r="B10" s="103"/>
      <c r="C10" s="104"/>
      <c r="D10" s="90" t="s">
        <v>136</v>
      </c>
      <c r="E10" s="90" t="s">
        <v>132</v>
      </c>
      <c r="F10" s="90" t="s">
        <v>133</v>
      </c>
      <c r="G10" s="90" t="s">
        <v>134</v>
      </c>
      <c r="H10" s="90" t="s">
        <v>135</v>
      </c>
    </row>
    <row r="11" spans="2:10">
      <c r="B11" s="105"/>
      <c r="D11" s="106"/>
      <c r="E11" s="106"/>
      <c r="F11" s="106"/>
      <c r="G11" s="106"/>
      <c r="H11" s="106"/>
    </row>
    <row r="12" spans="2:10">
      <c r="B12" s="103" t="s">
        <v>4</v>
      </c>
      <c r="C12" s="107"/>
      <c r="D12" s="12"/>
      <c r="E12" s="12"/>
      <c r="F12" s="12"/>
      <c r="G12" s="12"/>
      <c r="H12" s="12"/>
    </row>
    <row r="13" spans="2:10">
      <c r="B13" s="103"/>
      <c r="C13" s="107"/>
      <c r="D13" s="12"/>
      <c r="E13" s="12"/>
      <c r="F13" s="12"/>
      <c r="G13" s="12"/>
      <c r="H13" s="12"/>
    </row>
    <row r="14" spans="2:10">
      <c r="B14" s="103" t="s">
        <v>102</v>
      </c>
      <c r="C14" s="107"/>
      <c r="D14" s="12"/>
      <c r="E14" s="12"/>
      <c r="F14" s="12"/>
      <c r="G14" s="12"/>
      <c r="H14" s="12"/>
    </row>
    <row r="15" spans="2:10">
      <c r="B15" s="103" t="s">
        <v>103</v>
      </c>
      <c r="C15" s="108"/>
      <c r="D15" s="109"/>
      <c r="E15" s="109"/>
      <c r="F15" s="109"/>
      <c r="G15" s="109"/>
      <c r="H15" s="109"/>
    </row>
    <row r="16" spans="2:10">
      <c r="B16" s="110" t="s">
        <v>104</v>
      </c>
      <c r="C16" s="111"/>
      <c r="D16" s="37"/>
      <c r="E16" s="37"/>
      <c r="F16" s="37"/>
      <c r="G16" s="37"/>
      <c r="H16" s="37"/>
    </row>
    <row r="17" spans="2:10">
      <c r="B17" s="161" t="s">
        <v>148</v>
      </c>
      <c r="C17"/>
      <c r="D17" s="4"/>
      <c r="E17" s="4"/>
      <c r="F17" s="4"/>
      <c r="G17" s="4"/>
      <c r="H17" s="4"/>
    </row>
    <row r="18" spans="2:10">
      <c r="B18" s="112" t="s">
        <v>161</v>
      </c>
      <c r="D18" s="12"/>
      <c r="E18" s="12"/>
      <c r="F18" s="12"/>
      <c r="G18" s="12"/>
      <c r="H18" s="12"/>
    </row>
    <row r="19" spans="2:10">
      <c r="B19" s="112" t="s">
        <v>162</v>
      </c>
      <c r="D19" s="12"/>
      <c r="E19" s="12"/>
      <c r="F19" s="12"/>
      <c r="G19" s="12"/>
      <c r="H19" s="12"/>
    </row>
    <row r="20" spans="2:10">
      <c r="B20" s="112" t="s">
        <v>163</v>
      </c>
      <c r="D20" s="12"/>
      <c r="E20" s="12"/>
      <c r="F20" s="12"/>
      <c r="G20" s="12"/>
      <c r="H20" s="12"/>
    </row>
    <row r="21" spans="2:10">
      <c r="B21" s="112" t="s">
        <v>164</v>
      </c>
      <c r="D21" s="12"/>
      <c r="E21" s="12"/>
      <c r="F21" s="12"/>
      <c r="G21" s="12"/>
      <c r="H21" s="12"/>
    </row>
    <row r="22" spans="2:10">
      <c r="B22" s="114" t="s">
        <v>143</v>
      </c>
      <c r="C22"/>
      <c r="D22" s="12"/>
      <c r="E22" s="12"/>
      <c r="F22" s="12"/>
      <c r="G22" s="12"/>
      <c r="H22" s="12"/>
    </row>
    <row r="23" spans="2:10">
      <c r="B23" s="115" t="s">
        <v>165</v>
      </c>
      <c r="C23"/>
      <c r="D23" s="116"/>
      <c r="E23" s="116"/>
      <c r="F23" s="116"/>
      <c r="G23" s="116"/>
      <c r="H23" s="116"/>
    </row>
    <row r="24" spans="2:10">
      <c r="B24" s="117" t="s">
        <v>9</v>
      </c>
      <c r="C24"/>
      <c r="E24" s="118"/>
      <c r="F24" s="118"/>
      <c r="G24" s="118"/>
      <c r="H24" s="118"/>
    </row>
    <row r="25" spans="2:10">
      <c r="B25" s="117"/>
      <c r="C25"/>
      <c r="D25" s="119"/>
      <c r="E25" s="118"/>
      <c r="F25" s="118"/>
      <c r="G25" s="118"/>
      <c r="H25" s="118"/>
    </row>
    <row r="26" spans="2:10">
      <c r="B26" s="120" t="s">
        <v>105</v>
      </c>
      <c r="C26"/>
      <c r="D26" s="121"/>
      <c r="E26" s="121"/>
      <c r="F26" s="121"/>
      <c r="G26" s="121"/>
      <c r="H26" s="121"/>
    </row>
    <row r="27" spans="2:10">
      <c r="B27" s="115"/>
      <c r="C27" s="118"/>
      <c r="D27" s="113"/>
      <c r="E27"/>
      <c r="F27" s="122"/>
      <c r="G27" s="122"/>
      <c r="H27" s="122"/>
      <c r="I27" s="122"/>
      <c r="J27" s="122"/>
    </row>
    <row r="28" spans="2:10" ht="15.75" thickBot="1">
      <c r="B28" s="123" t="s">
        <v>146</v>
      </c>
      <c r="C28" s="99"/>
      <c r="D28"/>
      <c r="E28" s="123" t="s">
        <v>147</v>
      </c>
      <c r="F28" s="99"/>
      <c r="G28" s="99"/>
      <c r="H28" s="99"/>
    </row>
    <row r="29" spans="2:10">
      <c r="B29" s="96" t="s">
        <v>167</v>
      </c>
      <c r="C29" s="113"/>
      <c r="D29"/>
      <c r="E29" s="96" t="s">
        <v>106</v>
      </c>
      <c r="H29" s="124"/>
    </row>
    <row r="30" spans="2:10">
      <c r="B30" s="96" t="s">
        <v>107</v>
      </c>
      <c r="C30" s="147">
        <f>+C6</f>
        <v>0.04</v>
      </c>
      <c r="D30"/>
      <c r="E30" s="96" t="s">
        <v>108</v>
      </c>
      <c r="H30" s="160">
        <f>+C7</f>
        <v>9</v>
      </c>
      <c r="I30" s="125"/>
    </row>
    <row r="31" spans="2:10">
      <c r="B31" s="96" t="s">
        <v>166</v>
      </c>
      <c r="C31" s="126"/>
      <c r="D31"/>
      <c r="E31" s="96" t="s">
        <v>109</v>
      </c>
      <c r="H31" s="113"/>
    </row>
    <row r="32" spans="2:10">
      <c r="B32" s="96" t="s">
        <v>109</v>
      </c>
      <c r="C32" s="113"/>
      <c r="D32"/>
      <c r="E32" s="103" t="s">
        <v>110</v>
      </c>
      <c r="H32" s="113"/>
    </row>
    <row r="33" spans="2:11">
      <c r="B33" s="103" t="s">
        <v>110</v>
      </c>
      <c r="C33" s="113"/>
      <c r="D33" s="127"/>
      <c r="E33" s="128" t="s">
        <v>111</v>
      </c>
      <c r="H33" s="124"/>
    </row>
    <row r="34" spans="2:11">
      <c r="B34" s="128" t="s">
        <v>111</v>
      </c>
      <c r="C34" s="124"/>
      <c r="D34" s="127"/>
      <c r="E34" s="110" t="s">
        <v>112</v>
      </c>
      <c r="H34" s="116"/>
    </row>
    <row r="35" spans="2:11">
      <c r="B35" s="110" t="s">
        <v>112</v>
      </c>
      <c r="C35" s="116"/>
      <c r="E35" s="129" t="s">
        <v>113</v>
      </c>
      <c r="F35" s="130"/>
      <c r="G35" s="130"/>
      <c r="H35" s="131"/>
      <c r="I35" s="132"/>
    </row>
    <row r="36" spans="2:11">
      <c r="B36" s="129" t="s">
        <v>114</v>
      </c>
      <c r="C36" s="133"/>
      <c r="E36" s="128"/>
      <c r="H36" s="118"/>
    </row>
    <row r="37" spans="2:11">
      <c r="B37" s="129"/>
      <c r="C37" s="134"/>
      <c r="E37" s="128"/>
      <c r="H37" s="118"/>
    </row>
    <row r="38" spans="2:11" ht="15.75" thickBot="1">
      <c r="B38" s="123" t="s">
        <v>115</v>
      </c>
      <c r="C38" s="135"/>
      <c r="D38"/>
      <c r="E38" s="123" t="s">
        <v>116</v>
      </c>
      <c r="F38" s="135"/>
      <c r="G38" s="135"/>
      <c r="H38" s="135"/>
    </row>
    <row r="39" spans="2:11" ht="17.25">
      <c r="B39" s="128" t="s">
        <v>118</v>
      </c>
      <c r="C39" s="12"/>
      <c r="D39"/>
      <c r="E39"/>
      <c r="F39"/>
      <c r="G39" s="136" t="s">
        <v>146</v>
      </c>
      <c r="H39" s="136" t="s">
        <v>145</v>
      </c>
    </row>
    <row r="40" spans="2:11">
      <c r="B40" s="96" t="s">
        <v>117</v>
      </c>
      <c r="C40" s="12"/>
      <c r="D40"/>
      <c r="E40" t="s">
        <v>119</v>
      </c>
      <c r="F40"/>
      <c r="G40" s="124"/>
      <c r="H40" s="124"/>
    </row>
    <row r="41" spans="2:11">
      <c r="B41" s="137" t="s">
        <v>32</v>
      </c>
      <c r="C41" s="111"/>
      <c r="D41"/>
      <c r="E41" t="s">
        <v>120</v>
      </c>
      <c r="F41"/>
      <c r="G41" s="124"/>
      <c r="H41" s="124"/>
    </row>
    <row r="42" spans="2:11">
      <c r="B42" s="128"/>
      <c r="C42" s="138"/>
      <c r="D42"/>
      <c r="E42"/>
      <c r="F42"/>
      <c r="G42" s="124"/>
      <c r="H42" s="124"/>
    </row>
    <row r="43" spans="2:11">
      <c r="D43"/>
      <c r="E43" s="115" t="s">
        <v>121</v>
      </c>
      <c r="F43" s="115"/>
      <c r="G43" s="116"/>
      <c r="H43" s="116"/>
    </row>
    <row r="44" spans="2:11">
      <c r="B44" s="139"/>
      <c r="C44" s="140"/>
      <c r="D44" s="103"/>
      <c r="E44" s="128" t="s">
        <v>144</v>
      </c>
      <c r="G44" s="150"/>
      <c r="H44" s="150"/>
    </row>
    <row r="45" spans="2:11">
      <c r="D45" s="103"/>
      <c r="E45" s="115" t="s">
        <v>122</v>
      </c>
      <c r="G45" s="141"/>
      <c r="H45" s="141"/>
      <c r="J45" s="154"/>
      <c r="K45" s="154"/>
    </row>
    <row r="46" spans="2:11">
      <c r="D46"/>
      <c r="E46"/>
      <c r="F46"/>
      <c r="G46"/>
      <c r="H46"/>
    </row>
    <row r="47" spans="2:11">
      <c r="B47" s="103"/>
      <c r="C47" s="103"/>
      <c r="D47" s="103"/>
      <c r="E47" s="103"/>
      <c r="F47" s="103"/>
    </row>
    <row r="48" spans="2:11" ht="17.25">
      <c r="C48" s="142" t="s">
        <v>123</v>
      </c>
      <c r="D48" s="142"/>
      <c r="E48" s="142"/>
      <c r="F48" s="142"/>
      <c r="G48" s="142"/>
      <c r="H48" s="142"/>
    </row>
    <row r="49" spans="2:8">
      <c r="D49" s="143" t="s">
        <v>124</v>
      </c>
      <c r="E49" s="143"/>
      <c r="F49" s="143"/>
      <c r="G49" s="143"/>
      <c r="H49" s="143"/>
    </row>
    <row r="50" spans="2:8">
      <c r="C50" s="167"/>
      <c r="D50" s="168">
        <f>E50-0.005</f>
        <v>3.0000000000000002E-2</v>
      </c>
      <c r="E50" s="169">
        <f>F50-0.005</f>
        <v>3.5000000000000003E-2</v>
      </c>
      <c r="F50" s="170">
        <v>0.04</v>
      </c>
      <c r="G50" s="169">
        <v>4.4999999999999998E-2</v>
      </c>
      <c r="H50" s="171">
        <v>0.05</v>
      </c>
    </row>
    <row r="51" spans="2:8">
      <c r="C51" s="172">
        <v>0.1</v>
      </c>
      <c r="D51" s="173"/>
      <c r="E51" s="173"/>
      <c r="F51" s="173"/>
      <c r="G51" s="173"/>
      <c r="H51" s="173"/>
    </row>
    <row r="52" spans="2:8">
      <c r="C52" s="172">
        <v>0.11</v>
      </c>
      <c r="D52" s="173"/>
      <c r="E52" s="173"/>
      <c r="F52" s="173"/>
      <c r="G52" s="173"/>
      <c r="H52" s="173"/>
    </row>
    <row r="53" spans="2:8">
      <c r="B53" s="144" t="s">
        <v>125</v>
      </c>
      <c r="C53" s="174">
        <v>0.12</v>
      </c>
      <c r="D53" s="173"/>
      <c r="E53" s="173"/>
      <c r="F53" s="173"/>
      <c r="G53" s="173"/>
      <c r="H53" s="173"/>
    </row>
    <row r="54" spans="2:8">
      <c r="C54" s="172">
        <v>0.13</v>
      </c>
      <c r="D54" s="173"/>
      <c r="E54" s="173"/>
      <c r="F54" s="173"/>
      <c r="G54" s="173"/>
      <c r="H54" s="173"/>
    </row>
    <row r="55" spans="2:8">
      <c r="C55" s="175">
        <v>0.14000000000000001</v>
      </c>
      <c r="D55" s="173"/>
      <c r="E55" s="173"/>
      <c r="F55" s="173"/>
      <c r="G55" s="173"/>
      <c r="H55" s="173"/>
    </row>
    <row r="56" spans="2:8">
      <c r="C56" s="176"/>
      <c r="D56" s="177"/>
      <c r="E56" s="177"/>
      <c r="F56" s="177"/>
      <c r="G56" s="177"/>
      <c r="H56" s="177"/>
    </row>
    <row r="57" spans="2:8" ht="17.25">
      <c r="C57" s="178" t="s">
        <v>126</v>
      </c>
      <c r="D57" s="178"/>
      <c r="E57" s="178"/>
      <c r="F57" s="178"/>
      <c r="G57" s="178"/>
      <c r="H57" s="178"/>
    </row>
    <row r="58" spans="2:8">
      <c r="C58" s="176"/>
      <c r="D58" s="176" t="s">
        <v>127</v>
      </c>
      <c r="E58" s="176"/>
      <c r="F58" s="176"/>
      <c r="G58" s="176"/>
      <c r="H58" s="176"/>
    </row>
    <row r="59" spans="2:8">
      <c r="C59" s="167"/>
      <c r="D59" s="179">
        <f>E59-1</f>
        <v>7</v>
      </c>
      <c r="E59" s="179">
        <f>F59-1</f>
        <v>8</v>
      </c>
      <c r="F59" s="180">
        <v>9</v>
      </c>
      <c r="G59" s="179">
        <f>F59+1</f>
        <v>10</v>
      </c>
      <c r="H59" s="181">
        <f>G59+1</f>
        <v>11</v>
      </c>
    </row>
    <row r="60" spans="2:8">
      <c r="C60" s="172">
        <v>0.1</v>
      </c>
      <c r="D60" s="182"/>
      <c r="E60" s="173"/>
      <c r="F60" s="173"/>
      <c r="G60" s="173"/>
      <c r="H60" s="173"/>
    </row>
    <row r="61" spans="2:8">
      <c r="C61" s="172">
        <v>0.11</v>
      </c>
      <c r="D61" s="182"/>
      <c r="E61" s="173"/>
      <c r="F61" s="173"/>
      <c r="G61" s="173"/>
      <c r="H61" s="173"/>
    </row>
    <row r="62" spans="2:8">
      <c r="B62" s="144" t="s">
        <v>125</v>
      </c>
      <c r="C62" s="174">
        <v>0.12</v>
      </c>
      <c r="D62" s="182"/>
      <c r="E62" s="173"/>
      <c r="F62" s="173"/>
      <c r="G62" s="173"/>
      <c r="H62" s="173"/>
    </row>
    <row r="63" spans="2:8">
      <c r="C63" s="172">
        <v>0.13</v>
      </c>
      <c r="D63" s="182"/>
      <c r="E63" s="173"/>
      <c r="F63" s="173"/>
      <c r="G63" s="173"/>
      <c r="H63" s="173"/>
    </row>
    <row r="64" spans="2:8">
      <c r="C64" s="175">
        <v>0.14000000000000001</v>
      </c>
      <c r="D64" s="182"/>
      <c r="E64" s="173"/>
      <c r="F64" s="173"/>
      <c r="G64" s="173"/>
      <c r="H64" s="173"/>
    </row>
    <row r="65" spans="4:4">
      <c r="D65" s="103"/>
    </row>
  </sheetData>
  <conditionalFormatting sqref="D51:H55">
    <cfRule type="cellIs" dxfId="1" priority="4" operator="lessThan">
      <formula>#REF!</formula>
    </cfRule>
  </conditionalFormatting>
  <conditionalFormatting sqref="D60:H64">
    <cfRule type="cellIs" dxfId="0" priority="3" operator="lessThan">
      <formula>#REF!</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Circularity</vt:lpstr>
      <vt:lpstr>Proforma</vt:lpstr>
      <vt:lpstr>DCF Model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 Street Prep</dc:creator>
  <cp:lastModifiedBy>Windows User</cp:lastModifiedBy>
  <cp:lastPrinted>2014-05-21T15:17:24Z</cp:lastPrinted>
  <dcterms:created xsi:type="dcterms:W3CDTF">2011-11-04T21:28:06Z</dcterms:created>
  <dcterms:modified xsi:type="dcterms:W3CDTF">2018-04-12T19:19:36Z</dcterms:modified>
</cp:coreProperties>
</file>