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ms-office.vbaProject"/>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B7FE6334-C1A2-E50D-BD3D-5F4D41BBC2E3}"/>
  <workbookPr codeName="ThisWorkbook" defaultThemeVersion="124226"/>
  <bookViews>
    <workbookView xWindow="45" yWindow="30" windowWidth="18990" windowHeight="11760" activeTab="0"/>
  </bookViews>
  <sheets>
    <sheet name="Instructions" sheetId="19" r:id="rId1"/>
    <sheet name="Project Information" sheetId="29" r:id="rId2"/>
    <sheet name="Report" sheetId="56" r:id="rId3"/>
    <sheet name="Rural 2-Lane Site Total" sheetId="20" state="hidden" r:id="rId4"/>
    <sheet name="Multi-Year Summary" sheetId="31" state="hidden" r:id="rId5"/>
    <sheet name="Multi-Year Analysis Report" sheetId="32" state="hidden" r:id="rId6"/>
    <sheet name="Multi-Year Template" sheetId="30" state="hidden" r:id="rId7"/>
    <sheet name="Segment Template" sheetId="26" state="hidden" r:id="rId8"/>
    <sheet name="Intersection Template" sheetId="14" state="hidden" r:id="rId9"/>
    <sheet name="Segment Tables" sheetId="24" state="hidden" r:id="rId10"/>
    <sheet name="Intersection Tables" sheetId="25" state="hidden" r:id="rId11"/>
    <sheet name="Construction - Do Not Delete" sheetId="10" state="hidden" r:id="rId12"/>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_xlnm.Print_Area" localSheetId="0">'Instructions'!$C$1:$O$40</definedName>
    <definedName name="_xlnm.Print_Area" localSheetId="8">'Intersection Template'!$A$1:$M$87</definedName>
    <definedName name="_xlnm.Print_Area" localSheetId="5">'Multi-Year Analysis Report'!$A$1:$J$35</definedName>
    <definedName name="_xlnm.Print_Area" localSheetId="6">'Multi-Year Template'!$A$1:$J$23</definedName>
    <definedName name="_xlnm.Print_Area" localSheetId="1">'Project Information'!$A$1:$I$77</definedName>
    <definedName name="_xlnm.Print_Area" localSheetId="2">'Report'!$A$1:$J$36</definedName>
    <definedName name="_xlnm.Print_Area" localSheetId="3">'Rural 2-Lane Site Total'!$A$1:$L$32</definedName>
    <definedName name="_xlnm.Print_Area" localSheetId="7">'Segment Template'!$A$1:$M$102</definedName>
    <definedName name="RApproach">'Construction - Do Not Delete'!$H$29:$H$33</definedName>
    <definedName name="RHR">'Construction - Do Not Delete'!$F$4:$F$10</definedName>
    <definedName name="Shld2">'Construction - Do Not Delete'!$J$37:$J$47</definedName>
    <definedName name="SpEnforce">'Construction - Do Not Delete'!$J$23:$J$24</definedName>
    <definedName name="Spiral">'Construction - Do Not Delete'!$F$17:$F$18</definedName>
    <definedName name="Spiral2">'Construction - Do Not Delete'!$F$17:$F$19</definedName>
    <definedName name="SSlope">'Construction - Do Not Delete'!$H$37:$H$41</definedName>
    <definedName name="SType">'Construction - Do Not Delete'!$D$17:$D$20</definedName>
    <definedName name="SWidth">'Construction - Do Not Delete'!$D$4:$D$12</definedName>
    <definedName name="TWLTL">'Construction - Do Not Delete'!$F$23:$F$24</definedName>
    <definedName name="_xlnm.Print_Titles" localSheetId="1">'Project Information'!$1:$16</definedName>
    <definedName name="_xlnm.Print_Titles" localSheetId="4">'Multi-Year Summary'!$1:$12</definedName>
  </definedNames>
  <calcPr calcId="125725"/>
</workbook>
</file>

<file path=xl/sharedStrings.xml><?xml version="1.0" encoding="utf-8"?>
<sst xmlns="http://schemas.openxmlformats.org/spreadsheetml/2006/main" count="911" uniqueCount="484">
  <si>
    <t>Worksheet 1A -- General Information and Input Data for Rural Two-Lane Two-Way Roadway Segments</t>
  </si>
  <si>
    <t>General Information</t>
  </si>
  <si>
    <t>Analyst</t>
  </si>
  <si>
    <t>Agency or Company</t>
  </si>
  <si>
    <t>Date Performed</t>
  </si>
  <si>
    <t>Input Data</t>
  </si>
  <si>
    <t>Length of segment, L (mi)</t>
  </si>
  <si>
    <t>AADT (veh/day)</t>
  </si>
  <si>
    <t>Lane width (ft)</t>
  </si>
  <si>
    <t>Shoulder width (ft)</t>
  </si>
  <si>
    <t>Shoulder type</t>
  </si>
  <si>
    <t>Length of horizontal curve (mi)</t>
  </si>
  <si>
    <t>Radius of curvature (ft)</t>
  </si>
  <si>
    <t>Spiral transition curve (present/not present)</t>
  </si>
  <si>
    <t>Superelevation variance (ft/ft)</t>
  </si>
  <si>
    <t>Grade (%)</t>
  </si>
  <si>
    <t>Driveway density (driveways/mile)</t>
  </si>
  <si>
    <t>Centerline rumble strips (present/not present)</t>
  </si>
  <si>
    <t>Two-way left-turn lane (present/not present)</t>
  </si>
  <si>
    <t>Roadside hazard rating (1-7 scale)</t>
  </si>
  <si>
    <t>Segment lighting (present/not present)</t>
  </si>
  <si>
    <t>Auto speed enforcement (present/not present)</t>
  </si>
  <si>
    <t>Calibration Factor, Cr</t>
  </si>
  <si>
    <t>Location Information</t>
  </si>
  <si>
    <t>Roadway</t>
  </si>
  <si>
    <t>Roadway Section</t>
  </si>
  <si>
    <t>Jurisdiction</t>
  </si>
  <si>
    <t>Analysis Year</t>
  </si>
  <si>
    <t>Base Conditions</t>
  </si>
  <si>
    <t>--</t>
  </si>
  <si>
    <t>Site Conditions</t>
  </si>
  <si>
    <t>Worksheet 1B -- Crash Modification Factors for Rural Two-Lane Two-Way Roadway Segments</t>
  </si>
  <si>
    <t>(1)</t>
  </si>
  <si>
    <t>(2)</t>
  </si>
  <si>
    <t>(3)</t>
  </si>
  <si>
    <t>(4)</t>
  </si>
  <si>
    <t>(5)</t>
  </si>
  <si>
    <t>(6)</t>
  </si>
  <si>
    <t>(7)</t>
  </si>
  <si>
    <t>(8)</t>
  </si>
  <si>
    <t>(9)</t>
  </si>
  <si>
    <t>(10)</t>
  </si>
  <si>
    <t>(11)</t>
  </si>
  <si>
    <t>(12)</t>
  </si>
  <si>
    <t>(13)</t>
  </si>
  <si>
    <t>CMF for Lane Width</t>
  </si>
  <si>
    <t>CMF for Shoulder Width and Type</t>
  </si>
  <si>
    <t>CMF for Horizontal Curves</t>
  </si>
  <si>
    <t>CMF for Grades</t>
  </si>
  <si>
    <t>CMF for Driveway Density</t>
  </si>
  <si>
    <t>CMF for Centerline Rumble Strips</t>
  </si>
  <si>
    <t>CMF for Passing Lanes</t>
  </si>
  <si>
    <t>CMF for Two-Way Left-Turn Lane</t>
  </si>
  <si>
    <t>CMF for Roadside Design</t>
  </si>
  <si>
    <t>CMF for Lighting</t>
  </si>
  <si>
    <t>CMF for Automated Speed Enforcement</t>
  </si>
  <si>
    <t>CMF 1r</t>
  </si>
  <si>
    <t>CMF 2r</t>
  </si>
  <si>
    <t>CMF 3r</t>
  </si>
  <si>
    <t>CMF 4r</t>
  </si>
  <si>
    <t>CMR 5r</t>
  </si>
  <si>
    <t>CMF 6r</t>
  </si>
  <si>
    <t>CMF 7r</t>
  </si>
  <si>
    <t>CMF 9r</t>
  </si>
  <si>
    <t>CMF 8r</t>
  </si>
  <si>
    <t>CMF 10r</t>
  </si>
  <si>
    <t>CMF 11r</t>
  </si>
  <si>
    <t>CMF 12r</t>
  </si>
  <si>
    <t>CMF comb</t>
  </si>
  <si>
    <t>from Equation 10-11</t>
  </si>
  <si>
    <t>from Equation 10-12</t>
  </si>
  <si>
    <t>from Equation 10-13</t>
  </si>
  <si>
    <t>from Equations 10-14, 10-15, or 10-16</t>
  </si>
  <si>
    <t>from Equation 10-17</t>
  </si>
  <si>
    <t>from Section 10.7.1</t>
  </si>
  <si>
    <t>from Equation 10-20</t>
  </si>
  <si>
    <t>from Equation 10-21</t>
  </si>
  <si>
    <t>(1)x(2)x … x(11)x(12)</t>
  </si>
  <si>
    <t>Worksheet 1C -- Roadway Segment Crashes for Rural Two-Lane Two-Way Roadway Segments</t>
  </si>
  <si>
    <t>Crash Severity Level</t>
  </si>
  <si>
    <t>N spf rs</t>
  </si>
  <si>
    <t>Overdispersion Parameter, k</t>
  </si>
  <si>
    <t>Crash Severity Distribution</t>
  </si>
  <si>
    <t>N spf rs by Severity Distribution</t>
  </si>
  <si>
    <t>Combined CMFs</t>
  </si>
  <si>
    <t xml:space="preserve">  from Equation 10-7</t>
  </si>
  <si>
    <t>(13) from Worksheet 1B</t>
  </si>
  <si>
    <t>(5)x(6)x(7)</t>
  </si>
  <si>
    <t>Total</t>
  </si>
  <si>
    <t>Fatal and Injury (FI)</t>
  </si>
  <si>
    <t>Property Damage Only (PDO)</t>
  </si>
  <si>
    <t>Worksheet 1D -- Crashes by Severity Level and Collision Type for Rural Two-Lane Two-Way Roadway Segments</t>
  </si>
  <si>
    <t>Collision Type</t>
  </si>
  <si>
    <t>SINGLE-VEHICLE</t>
  </si>
  <si>
    <t>Collision with animal</t>
  </si>
  <si>
    <t>Collision with bicycle</t>
  </si>
  <si>
    <t>Collision with pedestrian</t>
  </si>
  <si>
    <t>Overturned</t>
  </si>
  <si>
    <t>Ran off road</t>
  </si>
  <si>
    <t>Other single-vehicle collision</t>
  </si>
  <si>
    <t>Total single-vehicle crashes</t>
  </si>
  <si>
    <t>MULTIPLE-VEHICLE</t>
  </si>
  <si>
    <t>Angle collision</t>
  </si>
  <si>
    <t>Head-on collision</t>
  </si>
  <si>
    <t>Rear-end collision</t>
  </si>
  <si>
    <t>Sideswipe collision</t>
  </si>
  <si>
    <t>Other multiple-vehicle collision</t>
  </si>
  <si>
    <t>Worksheet 1E -- Summary Results for Rural Two-Lane Two-Way Roadway Segments</t>
  </si>
  <si>
    <t>Crash severity level</t>
  </si>
  <si>
    <t>Predicted average crash frequency (crashes/year)</t>
  </si>
  <si>
    <t>Roadway segment length (mi)</t>
  </si>
  <si>
    <t>Crash rate (crashes/mi/year)</t>
  </si>
  <si>
    <t>(4) from Worksheet 1C</t>
  </si>
  <si>
    <t>(8) from Worksheet 1C</t>
  </si>
  <si>
    <t>(3)/(4)</t>
  </si>
  <si>
    <t>&lt; 0.01</t>
  </si>
  <si>
    <t>Lane Width (ft)</t>
  </si>
  <si>
    <t>Shoulder Width (ft)</t>
  </si>
  <si>
    <t>Shoulder Type</t>
  </si>
  <si>
    <t>Lane Width</t>
  </si>
  <si>
    <t>TWLTL</t>
  </si>
  <si>
    <t>Lighting</t>
  </si>
  <si>
    <t>&lt; 400</t>
  </si>
  <si>
    <t>400 to 2000</t>
  </si>
  <si>
    <t>&gt; 2000</t>
  </si>
  <si>
    <t>Fatal</t>
  </si>
  <si>
    <t>Incapacitating Injury</t>
  </si>
  <si>
    <t>Nonincapacitating Injury</t>
  </si>
  <si>
    <t>Possible Injury</t>
  </si>
  <si>
    <t>Total Fatal Plus Injury</t>
  </si>
  <si>
    <t>Property Damage Only</t>
  </si>
  <si>
    <t>TOTAL</t>
  </si>
  <si>
    <t>Percentage of total roadway segment crashes</t>
  </si>
  <si>
    <t>HSM-Provided Values</t>
  </si>
  <si>
    <t>Locally-Derived Values</t>
  </si>
  <si>
    <t>Collision type</t>
  </si>
  <si>
    <t>SINGLE-VEHICLE CRASHES</t>
  </si>
  <si>
    <t>Other single-vehicle crash</t>
  </si>
  <si>
    <t>MULTIPLE-VEHICLE CRASHES</t>
  </si>
  <si>
    <t>Total multiple-vehicle crashes</t>
  </si>
  <si>
    <t>TOTAL CRASHES</t>
  </si>
  <si>
    <t>Total fatal and injury</t>
  </si>
  <si>
    <t>Percentage of total roadway segment crashes by crash severity level</t>
  </si>
  <si>
    <t>Property damage only</t>
  </si>
  <si>
    <t>TOTAL (all severity levels combined)</t>
  </si>
  <si>
    <t>Shoulder Width</t>
  </si>
  <si>
    <t>RHR</t>
  </si>
  <si>
    <t>Paved</t>
  </si>
  <si>
    <t>Gravel</t>
  </si>
  <si>
    <t>Composite</t>
  </si>
  <si>
    <t>Turf</t>
  </si>
  <si>
    <t>Spiral</t>
  </si>
  <si>
    <t>Not Present</t>
  </si>
  <si>
    <t>Present</t>
  </si>
  <si>
    <t>Centerline</t>
  </si>
  <si>
    <t>Rumble Strips</t>
  </si>
  <si>
    <t>Passing</t>
  </si>
  <si>
    <t>Lane</t>
  </si>
  <si>
    <t>SpEnforce</t>
  </si>
  <si>
    <t>Percentage of total crashes</t>
  </si>
  <si>
    <t>Three-leg stop-controlled intersections</t>
  </si>
  <si>
    <t>Four-leg stop-controlled intersections</t>
  </si>
  <si>
    <t>Four-leg signalized intersections</t>
  </si>
  <si>
    <t>Nonincapacitating injury</t>
  </si>
  <si>
    <t>Incapacitating injury</t>
  </si>
  <si>
    <t>Possible injury</t>
  </si>
  <si>
    <t>Total fatal plus injury</t>
  </si>
  <si>
    <t>Fatal and Injury</t>
  </si>
  <si>
    <t>Fatal and injury</t>
  </si>
  <si>
    <t>Percentage of total crashes by collision type ( HSM Default Values)</t>
  </si>
  <si>
    <t>Percentage of total crashes by collision type (Locally Derived Values)</t>
  </si>
  <si>
    <t>Note: The collision types related to lane width to which this CMF applies include single-vehicle run-off-the-road and multiple-vehicle head-on, opposite-direction sideswipe, and same-direction sideswipe crashes.</t>
  </si>
  <si>
    <t>Note: The collision types related to shoulder width to which this CMF applies include single-vehicle run-off-the-road and multiple-vehicle head-on, opposite-direction sideswipe, and same-direction sideswipe crashes.</t>
  </si>
  <si>
    <t>CMF for Super-elevation</t>
  </si>
  <si>
    <t>Passing lanes [present (1 lane) /present (2 lane) / not present)]</t>
  </si>
  <si>
    <t>Present (1 lane)</t>
  </si>
  <si>
    <t>Present (2 lanes)</t>
  </si>
  <si>
    <t>2U</t>
  </si>
  <si>
    <r>
      <t>Fatal and Injury p</t>
    </r>
    <r>
      <rPr>
        <b/>
        <vertAlign val="subscript"/>
        <sz val="10"/>
        <rFont val="Arial"/>
        <family val="2"/>
      </rPr>
      <t>inr</t>
    </r>
  </si>
  <si>
    <r>
      <t>PDO p</t>
    </r>
    <r>
      <rPr>
        <b/>
        <vertAlign val="subscript"/>
        <sz val="10"/>
        <rFont val="Arial"/>
        <family val="2"/>
      </rPr>
      <t>pnr</t>
    </r>
  </si>
  <si>
    <r>
      <t>p</t>
    </r>
    <r>
      <rPr>
        <b/>
        <vertAlign val="subscript"/>
        <sz val="10"/>
        <rFont val="Arial"/>
        <family val="2"/>
      </rPr>
      <t>nr</t>
    </r>
  </si>
  <si>
    <t>Proportion of total nighttime crashes by severity level</t>
  </si>
  <si>
    <t>Proportion of crashes that occur at night</t>
  </si>
  <si>
    <t>HSM Default Values</t>
  </si>
  <si>
    <t>Locally Derived Values</t>
  </si>
  <si>
    <t>Roadway Type</t>
  </si>
  <si>
    <t>Note: The values for composite shoulders in this exhibit represent a shoulder for which 50 percent of the shoulder width is paved and 50 percent of the shoulder width is turf.</t>
  </si>
  <si>
    <t>Local</t>
  </si>
  <si>
    <t>Yes</t>
  </si>
  <si>
    <t>No</t>
  </si>
  <si>
    <t>Locally-Derived Values?</t>
  </si>
  <si>
    <t>Worksheet 2A -- General Information and Input Data for Rural Two-Lane Two-Way Roadway Intersections</t>
  </si>
  <si>
    <t>Intersection</t>
  </si>
  <si>
    <t>Intersection type (3ST, 4ST, 4SG)</t>
  </si>
  <si>
    <t>Intersection skew angle (degrees)</t>
  </si>
  <si>
    <t>Number of signalized or uncontrolled approaches with a left-turn lane (0, 1, 2, 3, 4)</t>
  </si>
  <si>
    <t>Number of signalized or uncontrolled approaches with a right-turn lane (0, 1, 2, 3, 4)</t>
  </si>
  <si>
    <t>Intersection lighting (present/not present)</t>
  </si>
  <si>
    <t>Itype</t>
  </si>
  <si>
    <t>3ST</t>
  </si>
  <si>
    <t>4ST</t>
  </si>
  <si>
    <t>4SG</t>
  </si>
  <si>
    <t>Lapproach</t>
  </si>
  <si>
    <t>Rapproach</t>
  </si>
  <si>
    <t>Ilight</t>
  </si>
  <si>
    <t>Worksheet 2B -- Crash Modification Factors for Rural Two-Lane Two-Way Roadway Intersections</t>
  </si>
  <si>
    <t>CMF for Intersection Skew Angle</t>
  </si>
  <si>
    <t>from Equations 10-22 or 10-23</t>
  </si>
  <si>
    <t>CMF for Left-Turn Lanes</t>
  </si>
  <si>
    <t>CMF for Right-Turn Lanes</t>
  </si>
  <si>
    <t>Combined CMF</t>
  </si>
  <si>
    <t>(1)*(2)*(3)*(4)</t>
  </si>
  <si>
    <t>Worksheet 2C -- Intersection Crashes for Rural Two-Lane Two-Way Roadway Intersections</t>
  </si>
  <si>
    <t>from Equations 10-8, 10-9, or 10-10</t>
  </si>
  <si>
    <t>from Section 10.6.2</t>
  </si>
  <si>
    <t>(5)*(6)*(7)</t>
  </si>
  <si>
    <t>Worksheet 2D -- Crashes by Severity Level and Collision Type for Rural Two-Lane Two-Way Road Intersections</t>
  </si>
  <si>
    <t>Worksheet 2E -- Summary Results for Rural Two-Lane Two-Way Road Intersections</t>
  </si>
  <si>
    <t>(4) from Worksheet 2C</t>
  </si>
  <si>
    <t>Differ</t>
  </si>
  <si>
    <t>Skew for Leg 1 (All):</t>
  </si>
  <si>
    <t>Skew for Leg 2 (4ST only):</t>
  </si>
  <si>
    <r>
      <t>Number of approaches with left-turn lanes</t>
    </r>
    <r>
      <rPr>
        <b/>
        <vertAlign val="superscript"/>
        <sz val="10"/>
        <rFont val="Arial"/>
        <family val="2"/>
      </rPr>
      <t xml:space="preserve"> a</t>
    </r>
  </si>
  <si>
    <t>Intersection type</t>
  </si>
  <si>
    <t>Intersection traffic control</t>
  </si>
  <si>
    <t>Three-leg intersection</t>
  </si>
  <si>
    <t>Traffic signal</t>
  </si>
  <si>
    <r>
      <rPr>
        <vertAlign val="superscript"/>
        <sz val="8"/>
        <rFont val="Arial"/>
        <family val="2"/>
      </rPr>
      <t>a</t>
    </r>
    <r>
      <rPr>
        <sz val="8"/>
        <rFont val="Arial"/>
        <family val="2"/>
      </rPr>
      <t xml:space="preserve"> Stop-controlled approaches are not considered in determing the number of approaches with left-turn lanes</t>
    </r>
  </si>
  <si>
    <t>Note:</t>
  </si>
  <si>
    <r>
      <rPr>
        <vertAlign val="superscript"/>
        <sz val="8"/>
        <rFont val="Arial"/>
        <family val="2"/>
      </rPr>
      <t>b</t>
    </r>
    <r>
      <rPr>
        <sz val="8"/>
        <rFont val="Arial"/>
        <family val="2"/>
      </rPr>
      <t xml:space="preserve"> Stop signs present on minor road approaches only.</t>
    </r>
  </si>
  <si>
    <r>
      <rPr>
        <vertAlign val="superscript"/>
        <sz val="8"/>
        <rFont val="Arial"/>
        <family val="2"/>
      </rPr>
      <t>a</t>
    </r>
    <r>
      <rPr>
        <sz val="8"/>
        <rFont val="Arial"/>
        <family val="2"/>
      </rPr>
      <t xml:space="preserve"> Stop-controlled approaches are not considered in determing the number of approaches with right-turn lanes</t>
    </r>
  </si>
  <si>
    <t>Intersection Type</t>
  </si>
  <si>
    <t>HSM Provided Values</t>
  </si>
  <si>
    <r>
      <t>Proportion of crashes that occur at night, p</t>
    </r>
    <r>
      <rPr>
        <b/>
        <vertAlign val="subscript"/>
        <sz val="10"/>
        <rFont val="Arial"/>
        <family val="2"/>
      </rPr>
      <t>ni</t>
    </r>
  </si>
  <si>
    <t>Predicted average crash frequency (crashes / year)</t>
  </si>
  <si>
    <t>(8) from Worksheet 2C</t>
  </si>
  <si>
    <t>Mwidth</t>
  </si>
  <si>
    <t>Divided</t>
  </si>
  <si>
    <t>Undivided</t>
  </si>
  <si>
    <t>Division</t>
  </si>
  <si>
    <t>Sslope</t>
  </si>
  <si>
    <t>1:2 or Steeper</t>
  </si>
  <si>
    <t>1:4</t>
  </si>
  <si>
    <t>1:5</t>
  </si>
  <si>
    <t>1:6</t>
  </si>
  <si>
    <t>1:7 or Flatter</t>
  </si>
  <si>
    <t>Shld2</t>
  </si>
  <si>
    <t>Iapproach</t>
  </si>
  <si>
    <t>Worksheet 3A -- Predicted and Observed Crashes by Severity and Site Type Using the Site-Specific EB Method</t>
  </si>
  <si>
    <t>Site type</t>
  </si>
  <si>
    <t>Weighted adjustment, w</t>
  </si>
  <si>
    <t>Equation A-5 from Part C Appendix</t>
  </si>
  <si>
    <t>Equation   A-4 from Part C Appendix</t>
  </si>
  <si>
    <t>ROADWAY SEGMENTS</t>
  </si>
  <si>
    <t>INTERSECTIONS</t>
  </si>
  <si>
    <t>Intersection 1</t>
  </si>
  <si>
    <t>COMBINED (sum of column)</t>
  </si>
  <si>
    <t>Worksheet 3B -- Site-Specific EB Method Summary Results</t>
  </si>
  <si>
    <t>Tables Affiliated with Crash Statistics:</t>
  </si>
  <si>
    <t>Tables Affiliated with Crash Modification Factors:</t>
  </si>
  <si>
    <t>Supplemental CMF Calculations for Shoulders:</t>
  </si>
  <si>
    <t>Supplemental CMF Calculations for Horizontal Curves:</t>
  </si>
  <si>
    <t>Adjusted Curve Length (if less than 100 ft):</t>
  </si>
  <si>
    <t>Adjusted Curve Radius (if less than 100 ft):</t>
  </si>
  <si>
    <t>One End Only</t>
  </si>
  <si>
    <t>Numeric Value for S:</t>
  </si>
  <si>
    <t>Calculated Horizonatal Curve CMF:</t>
  </si>
  <si>
    <t>Adjusted Horizontal Curve CMF:</t>
  </si>
  <si>
    <t>from (5) of Worksheet 2B</t>
  </si>
  <si>
    <t>Table 10-3: Distribution for Crash Severity Level on Rural Two-Lane Two-Way Roadway Segments plus Locally-Derived Values</t>
  </si>
  <si>
    <t>Table 10-4: Default Distribution by Collision Type for Specific Crash Severity Levels on Rural Two-Lane Two-Way Roadway Segments plus Locally-Derived Values</t>
  </si>
  <si>
    <t>Note:  HSM-provided values based on crash data for Washington (2002-2006); includes approximately 70 percent opposite-direction sideswipe and 30 percent same-direction sideswipe collisions.</t>
  </si>
  <si>
    <t>Note: HSM-provided crash severity data based on HSIS data for Washington (2002-2006)</t>
  </si>
  <si>
    <t>Table 10-5: Default Distribution for Crash Severity Level at Rural Two-Lane Two-Way Intersections plus Locally-Derived Values</t>
  </si>
  <si>
    <t>Table 10-6: Default Distribution for Collision Type and Manner of Collision at Rural Two-Way Intersections plus Locally-Derived Values</t>
  </si>
  <si>
    <t>Note:  HSM-Provided values based on HSIS data for California (2002-2006)</t>
  </si>
  <si>
    <r>
      <t>Table 10-10: Crash Modification Factors for Shoulder Types and Shoulder Widths on Roadway Segments (CMF</t>
    </r>
    <r>
      <rPr>
        <b/>
        <vertAlign val="subscript"/>
        <sz val="10"/>
        <rFont val="Arial"/>
        <family val="2"/>
      </rPr>
      <t>tra</t>
    </r>
    <r>
      <rPr>
        <b/>
        <sz val="10"/>
        <rFont val="Arial"/>
        <family val="2"/>
      </rPr>
      <t>)</t>
    </r>
  </si>
  <si>
    <t>from Table 10-11</t>
  </si>
  <si>
    <t>from Equation 10-18 &amp; 10-19</t>
  </si>
  <si>
    <t>Note:  HSM-provided values based on HSIS data for Washington (2002-2006)</t>
  </si>
  <si>
    <t>Table 10-12: Nighttime Crash Proportions for Unlighted Roadway Segments plus Locally-Derived Values</t>
  </si>
  <si>
    <t>from  Equation 10-6</t>
  </si>
  <si>
    <t>from Table 10-3 (proportion)</t>
  </si>
  <si>
    <t>from Table 10-4</t>
  </si>
  <si>
    <t xml:space="preserve">  from Table   10-4</t>
  </si>
  <si>
    <t>Crash Severity Distribution (proportion)</t>
  </si>
  <si>
    <t xml:space="preserve">  from Table  10-5</t>
  </si>
  <si>
    <t xml:space="preserve">    from Table  10-6</t>
  </si>
  <si>
    <t>from Table 10-6</t>
  </si>
  <si>
    <r>
      <t>Table 10-13: CMF for Installation of Left-Turn Lanes on Intersection Approaches (CMF</t>
    </r>
    <r>
      <rPr>
        <b/>
        <vertAlign val="subscript"/>
        <sz val="10"/>
        <rFont val="Arial"/>
        <family val="2"/>
      </rPr>
      <t>2i</t>
    </r>
    <r>
      <rPr>
        <b/>
        <sz val="10"/>
        <rFont val="Arial"/>
        <family val="2"/>
      </rPr>
      <t>)</t>
    </r>
  </si>
  <si>
    <r>
      <t xml:space="preserve">Minor road stop control </t>
    </r>
    <r>
      <rPr>
        <vertAlign val="superscript"/>
        <sz val="10"/>
        <rFont val="Arial"/>
        <family val="2"/>
      </rPr>
      <t>b</t>
    </r>
  </si>
  <si>
    <t>Four-leg intersection</t>
  </si>
  <si>
    <r>
      <t>Table 10-14: CMF for Installation of Right-Turn Lanes on Intersection Approaches (CMF</t>
    </r>
    <r>
      <rPr>
        <b/>
        <vertAlign val="subscript"/>
        <sz val="10"/>
        <rFont val="Arial"/>
        <family val="2"/>
      </rPr>
      <t>3i</t>
    </r>
    <r>
      <rPr>
        <b/>
        <sz val="10"/>
        <rFont val="Arial"/>
        <family val="2"/>
      </rPr>
      <t>)</t>
    </r>
  </si>
  <si>
    <t>Table 10-15: Nighttime Crash Proportions for Unlighted Intersections</t>
  </si>
  <si>
    <t>from Table 10-13</t>
  </si>
  <si>
    <t>from Table 10-14</t>
  </si>
  <si>
    <t>from Equation 10-24</t>
  </si>
  <si>
    <t>Locally-Derived Values (Oregon)</t>
  </si>
  <si>
    <t>(veh/day)</t>
  </si>
  <si>
    <t>Right Shld:</t>
  </si>
  <si>
    <t>Left Shld:</t>
  </si>
  <si>
    <t>Skew Intersection:</t>
  </si>
  <si>
    <t>Project Name</t>
  </si>
  <si>
    <t>Practical Case Study</t>
  </si>
  <si>
    <t>Contact Email</t>
  </si>
  <si>
    <t>email</t>
  </si>
  <si>
    <t>Project Description</t>
  </si>
  <si>
    <t>Three Signalized Intersections</t>
  </si>
  <si>
    <t>Contact Phone</t>
  </si>
  <si>
    <t>Reference Number</t>
  </si>
  <si>
    <t>STARS Report A-1</t>
  </si>
  <si>
    <t>John Smith</t>
  </si>
  <si>
    <t>Agency/Company</t>
  </si>
  <si>
    <t>ABC Company</t>
  </si>
  <si>
    <t>Multiple Year Analysis?</t>
  </si>
  <si>
    <t># of Segments in Analysis</t>
  </si>
  <si>
    <t>Predicted/expected crashes</t>
  </si>
  <si>
    <t># of Intersections in Analysis</t>
  </si>
  <si>
    <t>ANALYSIS YEAR</t>
  </si>
  <si>
    <t>INDIVIDUAL PROJECT ELEMENTS</t>
  </si>
  <si>
    <t>LOCATION INFORMATION</t>
  </si>
  <si>
    <t>JURISDICTION</t>
  </si>
  <si>
    <t>INTERSECTIONS ONLY</t>
  </si>
  <si>
    <t>DETERMINING FOR PROJECT ELEMENT:</t>
  </si>
  <si>
    <t>Route</t>
  </si>
  <si>
    <t>Location Description</t>
  </si>
  <si>
    <t>Signalized or Unsignalized?</t>
  </si>
  <si>
    <t>Typical site safety performance (predicted average crash frequency)</t>
  </si>
  <si>
    <t>Anticipated long-term safety performance (expected average crash frequency)</t>
  </si>
  <si>
    <t>SEGMENTS</t>
  </si>
  <si>
    <t>Segment for Analysis</t>
  </si>
  <si>
    <r>
      <t>Table 10-8: CMF for Lane Width on Roadway Segments (CMF</t>
    </r>
    <r>
      <rPr>
        <b/>
        <vertAlign val="subscript"/>
        <sz val="10"/>
        <rFont val="Calibri"/>
        <family val="2"/>
        <scheme val="minor"/>
      </rPr>
      <t>ra</t>
    </r>
    <r>
      <rPr>
        <b/>
        <sz val="10"/>
        <rFont val="Calibri"/>
        <family val="2"/>
        <scheme val="minor"/>
      </rPr>
      <t>)</t>
    </r>
  </si>
  <si>
    <r>
      <t>Calculated Right Shoulder Width (CMF</t>
    </r>
    <r>
      <rPr>
        <vertAlign val="subscript"/>
        <sz val="10"/>
        <rFont val="Calibri"/>
        <family val="2"/>
        <scheme val="minor"/>
      </rPr>
      <t>wra</t>
    </r>
    <r>
      <rPr>
        <sz val="10"/>
        <rFont val="Calibri"/>
        <family val="2"/>
        <scheme val="minor"/>
      </rPr>
      <t>) :</t>
    </r>
  </si>
  <si>
    <r>
      <t>Calculated Left Shoulder Width (CMF</t>
    </r>
    <r>
      <rPr>
        <vertAlign val="subscript"/>
        <sz val="10"/>
        <rFont val="Calibri"/>
        <family val="2"/>
        <scheme val="minor"/>
      </rPr>
      <t>wra</t>
    </r>
    <r>
      <rPr>
        <sz val="10"/>
        <rFont val="Calibri"/>
        <family val="2"/>
        <scheme val="minor"/>
      </rPr>
      <t>) :</t>
    </r>
  </si>
  <si>
    <r>
      <t>Calculated Right Shoulder Type (CMF</t>
    </r>
    <r>
      <rPr>
        <vertAlign val="subscript"/>
        <sz val="10"/>
        <rFont val="Calibri"/>
        <family val="2"/>
        <scheme val="minor"/>
      </rPr>
      <t xml:space="preserve"> tra</t>
    </r>
    <r>
      <rPr>
        <sz val="10"/>
        <rFont val="Calibri"/>
        <family val="2"/>
        <scheme val="minor"/>
      </rPr>
      <t>) :</t>
    </r>
  </si>
  <si>
    <r>
      <t>Calculated Left Shoulder Type (CMF</t>
    </r>
    <r>
      <rPr>
        <vertAlign val="subscript"/>
        <sz val="10"/>
        <rFont val="Calibri"/>
        <family val="2"/>
        <scheme val="minor"/>
      </rPr>
      <t xml:space="preserve"> tra</t>
    </r>
    <r>
      <rPr>
        <sz val="10"/>
        <rFont val="Calibri"/>
        <family val="2"/>
        <scheme val="minor"/>
      </rPr>
      <t>) :</t>
    </r>
  </si>
  <si>
    <r>
      <t>AADT</t>
    </r>
    <r>
      <rPr>
        <vertAlign val="subscript"/>
        <sz val="10"/>
        <rFont val="Calibri"/>
        <family val="2"/>
        <scheme val="minor"/>
      </rPr>
      <t>MAX</t>
    </r>
    <r>
      <rPr>
        <sz val="10"/>
        <rFont val="Calibri"/>
        <family val="2"/>
        <scheme val="minor"/>
      </rPr>
      <t xml:space="preserve"> =</t>
    </r>
  </si>
  <si>
    <r>
      <t>Computed Right Shoulder CMF</t>
    </r>
    <r>
      <rPr>
        <vertAlign val="subscript"/>
        <sz val="10"/>
        <rFont val="Calibri"/>
        <family val="2"/>
        <scheme val="minor"/>
      </rPr>
      <t xml:space="preserve">2r </t>
    </r>
    <r>
      <rPr>
        <sz val="10"/>
        <rFont val="Calibri"/>
        <family val="2"/>
        <scheme val="minor"/>
      </rPr>
      <t>:</t>
    </r>
  </si>
  <si>
    <r>
      <t>Computed Left Shoulder CMF</t>
    </r>
    <r>
      <rPr>
        <vertAlign val="subscript"/>
        <sz val="10"/>
        <rFont val="Calibri"/>
        <family val="2"/>
        <scheme val="minor"/>
      </rPr>
      <t xml:space="preserve">2r </t>
    </r>
    <r>
      <rPr>
        <sz val="10"/>
        <rFont val="Calibri"/>
        <family val="2"/>
        <scheme val="minor"/>
      </rPr>
      <t>:</t>
    </r>
  </si>
  <si>
    <r>
      <t>Table 10-9: CMF for Shoulder Width on Roadway Segments (CMF</t>
    </r>
    <r>
      <rPr>
        <b/>
        <vertAlign val="subscript"/>
        <sz val="10"/>
        <rFont val="Calibri"/>
        <family val="2"/>
        <scheme val="minor"/>
      </rPr>
      <t>wra</t>
    </r>
    <r>
      <rPr>
        <b/>
        <sz val="10"/>
        <rFont val="Calibri"/>
        <family val="2"/>
        <scheme val="minor"/>
      </rPr>
      <t>)</t>
    </r>
  </si>
  <si>
    <r>
      <t>(2)</t>
    </r>
    <r>
      <rPr>
        <sz val="8"/>
        <rFont val="Calibri"/>
        <family val="2"/>
        <scheme val="minor"/>
      </rPr>
      <t>TOTAL</t>
    </r>
    <r>
      <rPr>
        <sz val="10"/>
        <rFont val="Calibri"/>
        <family val="2"/>
        <scheme val="minor"/>
      </rPr>
      <t xml:space="preserve"> x (4)</t>
    </r>
  </si>
  <si>
    <r>
      <t>Proportion of Collision Type</t>
    </r>
    <r>
      <rPr>
        <b/>
        <sz val="6"/>
        <rFont val="Calibri"/>
        <family val="2"/>
        <scheme val="minor"/>
      </rPr>
      <t>(TOTAL)</t>
    </r>
  </si>
  <si>
    <r>
      <t xml:space="preserve">N </t>
    </r>
    <r>
      <rPr>
        <b/>
        <i/>
        <sz val="6"/>
        <rFont val="Calibri"/>
        <family val="2"/>
        <scheme val="minor"/>
      </rPr>
      <t>predicted rs</t>
    </r>
    <r>
      <rPr>
        <b/>
        <sz val="6"/>
        <rFont val="Calibri"/>
        <family val="2"/>
        <scheme val="minor"/>
      </rPr>
      <t xml:space="preserve"> (TOTAL)</t>
    </r>
    <r>
      <rPr>
        <b/>
        <sz val="10"/>
        <rFont val="Calibri"/>
        <family val="2"/>
        <scheme val="minor"/>
      </rPr>
      <t xml:space="preserve"> (crashes/year)</t>
    </r>
  </si>
  <si>
    <r>
      <t>Proportion of Collision Type</t>
    </r>
    <r>
      <rPr>
        <b/>
        <sz val="6"/>
        <rFont val="Calibri"/>
        <family val="2"/>
        <scheme val="minor"/>
      </rPr>
      <t>(FI)</t>
    </r>
  </si>
  <si>
    <r>
      <t xml:space="preserve">N </t>
    </r>
    <r>
      <rPr>
        <b/>
        <i/>
        <sz val="6"/>
        <rFont val="Calibri"/>
        <family val="2"/>
        <scheme val="minor"/>
      </rPr>
      <t>predicted rs</t>
    </r>
    <r>
      <rPr>
        <b/>
        <sz val="6"/>
        <rFont val="Calibri"/>
        <family val="2"/>
        <scheme val="minor"/>
      </rPr>
      <t xml:space="preserve"> (FI)</t>
    </r>
    <r>
      <rPr>
        <b/>
        <sz val="10"/>
        <rFont val="Calibri"/>
        <family val="2"/>
        <scheme val="minor"/>
      </rPr>
      <t xml:space="preserve"> (crashes/year)</t>
    </r>
  </si>
  <si>
    <r>
      <t>Proportion of Collision Type</t>
    </r>
    <r>
      <rPr>
        <b/>
        <sz val="6"/>
        <rFont val="Calibri"/>
        <family val="2"/>
        <scheme val="minor"/>
      </rPr>
      <t>(PDO)</t>
    </r>
  </si>
  <si>
    <r>
      <t xml:space="preserve">N </t>
    </r>
    <r>
      <rPr>
        <b/>
        <i/>
        <sz val="6"/>
        <rFont val="Calibri"/>
        <family val="2"/>
        <scheme val="minor"/>
      </rPr>
      <t>predicted rs</t>
    </r>
    <r>
      <rPr>
        <b/>
        <sz val="6"/>
        <rFont val="Calibri"/>
        <family val="2"/>
        <scheme val="minor"/>
      </rPr>
      <t xml:space="preserve"> (PDO)</t>
    </r>
    <r>
      <rPr>
        <b/>
        <sz val="10"/>
        <rFont val="Calibri"/>
        <family val="2"/>
        <scheme val="minor"/>
      </rPr>
      <t xml:space="preserve"> (crashes/year)</t>
    </r>
  </si>
  <si>
    <r>
      <t>(8)</t>
    </r>
    <r>
      <rPr>
        <sz val="6"/>
        <rFont val="Calibri"/>
        <family val="2"/>
        <scheme val="minor"/>
      </rPr>
      <t>TOTAL</t>
    </r>
    <r>
      <rPr>
        <sz val="10"/>
        <rFont val="Calibri"/>
        <family val="2"/>
        <scheme val="minor"/>
      </rPr>
      <t xml:space="preserve"> from Worksheet 1C</t>
    </r>
  </si>
  <si>
    <r>
      <t>(8)</t>
    </r>
    <r>
      <rPr>
        <sz val="6"/>
        <rFont val="Calibri"/>
        <family val="2"/>
        <scheme val="minor"/>
      </rPr>
      <t>FI</t>
    </r>
    <r>
      <rPr>
        <sz val="10"/>
        <rFont val="Calibri"/>
        <family val="2"/>
        <scheme val="minor"/>
      </rPr>
      <t xml:space="preserve"> from Worksheet 1C</t>
    </r>
  </si>
  <si>
    <r>
      <t>(8)</t>
    </r>
    <r>
      <rPr>
        <sz val="6"/>
        <rFont val="Calibri"/>
        <family val="2"/>
        <scheme val="minor"/>
      </rPr>
      <t>PDO</t>
    </r>
    <r>
      <rPr>
        <sz val="10"/>
        <rFont val="Calibri"/>
        <family val="2"/>
        <scheme val="minor"/>
      </rPr>
      <t xml:space="preserve"> from Worksheet 1C</t>
    </r>
  </si>
  <si>
    <r>
      <t>(2)x(3)</t>
    </r>
    <r>
      <rPr>
        <sz val="6"/>
        <rFont val="Calibri"/>
        <family val="2"/>
        <scheme val="minor"/>
      </rPr>
      <t>TOTAL</t>
    </r>
  </si>
  <si>
    <r>
      <t>(4)x(5)</t>
    </r>
    <r>
      <rPr>
        <sz val="6"/>
        <rFont val="Calibri"/>
        <family val="2"/>
        <scheme val="minor"/>
      </rPr>
      <t>FI</t>
    </r>
  </si>
  <si>
    <r>
      <t>(6)x(7)</t>
    </r>
    <r>
      <rPr>
        <sz val="6"/>
        <rFont val="Calibri"/>
        <family val="2"/>
        <scheme val="minor"/>
      </rPr>
      <t>PDO</t>
    </r>
  </si>
  <si>
    <t>KABC</t>
  </si>
  <si>
    <t>Fatal and Injury Only</t>
  </si>
  <si>
    <t>PDO</t>
  </si>
  <si>
    <r>
      <t>AADT</t>
    </r>
    <r>
      <rPr>
        <vertAlign val="subscript"/>
        <sz val="10"/>
        <rFont val="Calibri"/>
        <family val="2"/>
        <scheme val="minor"/>
      </rPr>
      <t>major</t>
    </r>
    <r>
      <rPr>
        <sz val="10"/>
        <rFont val="Calibri"/>
        <family val="2"/>
        <scheme val="minor"/>
      </rPr>
      <t xml:space="preserve"> (veh/day)</t>
    </r>
  </si>
  <si>
    <r>
      <t>AADT</t>
    </r>
    <r>
      <rPr>
        <vertAlign val="subscript"/>
        <sz val="10"/>
        <rFont val="Calibri"/>
        <family val="2"/>
        <scheme val="minor"/>
      </rPr>
      <t>minor</t>
    </r>
    <r>
      <rPr>
        <sz val="10"/>
        <rFont val="Calibri"/>
        <family val="2"/>
        <scheme val="minor"/>
      </rPr>
      <t xml:space="preserve"> (veh/day)</t>
    </r>
  </si>
  <si>
    <r>
      <t>Calibration Factor, C</t>
    </r>
    <r>
      <rPr>
        <vertAlign val="subscript"/>
        <sz val="10"/>
        <rFont val="Calibri"/>
        <family val="2"/>
        <scheme val="minor"/>
      </rPr>
      <t>i</t>
    </r>
  </si>
  <si>
    <r>
      <t>CMF</t>
    </r>
    <r>
      <rPr>
        <vertAlign val="subscript"/>
        <sz val="10"/>
        <rFont val="Calibri"/>
        <family val="2"/>
        <scheme val="minor"/>
      </rPr>
      <t xml:space="preserve"> 1i</t>
    </r>
  </si>
  <si>
    <r>
      <t>CMF</t>
    </r>
    <r>
      <rPr>
        <vertAlign val="subscript"/>
        <sz val="10"/>
        <rFont val="Calibri"/>
        <family val="2"/>
        <scheme val="minor"/>
      </rPr>
      <t xml:space="preserve"> 2i</t>
    </r>
  </si>
  <si>
    <r>
      <t>CMF</t>
    </r>
    <r>
      <rPr>
        <vertAlign val="subscript"/>
        <sz val="10"/>
        <rFont val="Calibri"/>
        <family val="2"/>
        <scheme val="minor"/>
      </rPr>
      <t xml:space="preserve"> 3i</t>
    </r>
  </si>
  <si>
    <r>
      <t>CMF</t>
    </r>
    <r>
      <rPr>
        <vertAlign val="subscript"/>
        <sz val="10"/>
        <rFont val="Calibri"/>
        <family val="2"/>
        <scheme val="minor"/>
      </rPr>
      <t xml:space="preserve"> 4i</t>
    </r>
  </si>
  <si>
    <r>
      <t>CMF</t>
    </r>
    <r>
      <rPr>
        <vertAlign val="subscript"/>
        <sz val="10"/>
        <rFont val="Calibri"/>
        <family val="2"/>
        <scheme val="minor"/>
      </rPr>
      <t xml:space="preserve"> COMB</t>
    </r>
  </si>
  <si>
    <r>
      <t xml:space="preserve">N </t>
    </r>
    <r>
      <rPr>
        <vertAlign val="subscript"/>
        <sz val="10"/>
        <rFont val="Calibri"/>
        <family val="2"/>
        <scheme val="minor"/>
      </rPr>
      <t>spf 3ST, 4ST or 4SG</t>
    </r>
  </si>
  <si>
    <r>
      <t>N</t>
    </r>
    <r>
      <rPr>
        <vertAlign val="subscript"/>
        <sz val="10"/>
        <rFont val="Calibri"/>
        <family val="2"/>
        <scheme val="minor"/>
      </rPr>
      <t xml:space="preserve"> spf 3ST, 4ST or 4SG</t>
    </r>
    <r>
      <rPr>
        <sz val="10"/>
        <rFont val="Calibri"/>
        <family val="2"/>
        <scheme val="minor"/>
      </rPr>
      <t xml:space="preserve"> by Severity Distribution</t>
    </r>
  </si>
  <si>
    <r>
      <t xml:space="preserve">Predicted average crash frequency,   N </t>
    </r>
    <r>
      <rPr>
        <vertAlign val="subscript"/>
        <sz val="10"/>
        <rFont val="Calibri"/>
        <family val="2"/>
        <scheme val="minor"/>
      </rPr>
      <t>predicted int</t>
    </r>
  </si>
  <si>
    <r>
      <t>(2)</t>
    </r>
    <r>
      <rPr>
        <vertAlign val="subscript"/>
        <sz val="10"/>
        <rFont val="Calibri"/>
        <family val="2"/>
        <scheme val="minor"/>
      </rPr>
      <t>TOTAL</t>
    </r>
    <r>
      <rPr>
        <sz val="10"/>
        <rFont val="Calibri"/>
        <family val="2"/>
        <scheme val="minor"/>
      </rPr>
      <t xml:space="preserve"> * (4)</t>
    </r>
  </si>
  <si>
    <r>
      <t xml:space="preserve">N </t>
    </r>
    <r>
      <rPr>
        <b/>
        <i/>
        <sz val="6"/>
        <rFont val="Calibri"/>
        <family val="2"/>
        <scheme val="minor"/>
      </rPr>
      <t>predicted int</t>
    </r>
    <r>
      <rPr>
        <b/>
        <sz val="6"/>
        <rFont val="Calibri"/>
        <family val="2"/>
        <scheme val="minor"/>
      </rPr>
      <t xml:space="preserve"> (TOTAL)</t>
    </r>
    <r>
      <rPr>
        <b/>
        <sz val="10"/>
        <rFont val="Calibri"/>
        <family val="2"/>
        <scheme val="minor"/>
      </rPr>
      <t xml:space="preserve"> (crashes/year)</t>
    </r>
  </si>
  <si>
    <r>
      <t xml:space="preserve">N </t>
    </r>
    <r>
      <rPr>
        <b/>
        <i/>
        <sz val="6"/>
        <rFont val="Calibri"/>
        <family val="2"/>
        <scheme val="minor"/>
      </rPr>
      <t>predicted int</t>
    </r>
    <r>
      <rPr>
        <b/>
        <sz val="6"/>
        <rFont val="Calibri"/>
        <family val="2"/>
        <scheme val="minor"/>
      </rPr>
      <t xml:space="preserve"> (FI)</t>
    </r>
    <r>
      <rPr>
        <b/>
        <sz val="10"/>
        <rFont val="Calibri"/>
        <family val="2"/>
        <scheme val="minor"/>
      </rPr>
      <t xml:space="preserve"> (crashes/year)</t>
    </r>
  </si>
  <si>
    <r>
      <t xml:space="preserve">N </t>
    </r>
    <r>
      <rPr>
        <b/>
        <i/>
        <sz val="6"/>
        <rFont val="Calibri"/>
        <family val="2"/>
        <scheme val="minor"/>
      </rPr>
      <t>predicted int</t>
    </r>
    <r>
      <rPr>
        <b/>
        <sz val="6"/>
        <rFont val="Calibri"/>
        <family val="2"/>
        <scheme val="minor"/>
      </rPr>
      <t xml:space="preserve"> (PDO)</t>
    </r>
    <r>
      <rPr>
        <b/>
        <sz val="10"/>
        <rFont val="Calibri"/>
        <family val="2"/>
        <scheme val="minor"/>
      </rPr>
      <t xml:space="preserve"> (crashes/year)</t>
    </r>
  </si>
  <si>
    <r>
      <t>(8)</t>
    </r>
    <r>
      <rPr>
        <sz val="6"/>
        <rFont val="Calibri"/>
        <family val="2"/>
        <scheme val="minor"/>
      </rPr>
      <t>TOTAL</t>
    </r>
    <r>
      <rPr>
        <sz val="10"/>
        <rFont val="Calibri"/>
        <family val="2"/>
        <scheme val="minor"/>
      </rPr>
      <t xml:space="preserve"> from Worksheet 2C</t>
    </r>
  </si>
  <si>
    <r>
      <t>(8)</t>
    </r>
    <r>
      <rPr>
        <sz val="6"/>
        <rFont val="Calibri"/>
        <family val="2"/>
        <scheme val="minor"/>
      </rPr>
      <t>FI</t>
    </r>
    <r>
      <rPr>
        <sz val="10"/>
        <rFont val="Calibri"/>
        <family val="2"/>
        <scheme val="minor"/>
      </rPr>
      <t xml:space="preserve"> from Worksheet 2C</t>
    </r>
  </si>
  <si>
    <r>
      <t>(8)</t>
    </r>
    <r>
      <rPr>
        <sz val="6"/>
        <rFont val="Calibri"/>
        <family val="2"/>
        <scheme val="minor"/>
      </rPr>
      <t>PDO</t>
    </r>
    <r>
      <rPr>
        <sz val="10"/>
        <rFont val="Calibri"/>
        <family val="2"/>
        <scheme val="minor"/>
      </rPr>
      <t xml:space="preserve"> from Worksheet 2C</t>
    </r>
  </si>
  <si>
    <r>
      <t xml:space="preserve">Crash Severity Distribution </t>
    </r>
    <r>
      <rPr>
        <sz val="10"/>
        <rFont val="Calibri"/>
        <family val="2"/>
        <scheme val="minor"/>
      </rPr>
      <t>(proportion)</t>
    </r>
  </si>
  <si>
    <t>Signalized/Unsignalized</t>
  </si>
  <si>
    <r>
      <t>Observed crashes,</t>
    </r>
    <r>
      <rPr>
        <sz val="10"/>
        <rFont val="Calibri"/>
        <family val="2"/>
        <scheme val="minor"/>
      </rPr>
      <t xml:space="preserve">   N</t>
    </r>
    <r>
      <rPr>
        <vertAlign val="subscript"/>
        <sz val="10"/>
        <rFont val="Calibri"/>
        <family val="2"/>
        <scheme val="minor"/>
      </rPr>
      <t>observed</t>
    </r>
    <r>
      <rPr>
        <sz val="10"/>
        <rFont val="Calibri"/>
        <family val="2"/>
        <scheme val="minor"/>
      </rPr>
      <t xml:space="preserve"> (crashes/year)</t>
    </r>
  </si>
  <si>
    <r>
      <t>Expected average crash frequency, N</t>
    </r>
    <r>
      <rPr>
        <b/>
        <vertAlign val="subscript"/>
        <sz val="10"/>
        <rFont val="Calibri"/>
        <family val="2"/>
        <scheme val="minor"/>
      </rPr>
      <t>expected</t>
    </r>
  </si>
  <si>
    <r>
      <t>N</t>
    </r>
    <r>
      <rPr>
        <vertAlign val="subscript"/>
        <sz val="10"/>
        <rFont val="Calibri"/>
        <family val="2"/>
        <scheme val="minor"/>
      </rPr>
      <t xml:space="preserve"> predicted</t>
    </r>
    <r>
      <rPr>
        <sz val="10"/>
        <rFont val="Calibri"/>
        <family val="2"/>
        <scheme val="minor"/>
      </rPr>
      <t xml:space="preserve"> (TOTAL)</t>
    </r>
  </si>
  <si>
    <r>
      <t xml:space="preserve"> N</t>
    </r>
    <r>
      <rPr>
        <vertAlign val="subscript"/>
        <sz val="10"/>
        <rFont val="Calibri"/>
        <family val="2"/>
        <scheme val="minor"/>
      </rPr>
      <t xml:space="preserve"> predicted    </t>
    </r>
    <r>
      <rPr>
        <sz val="10"/>
        <rFont val="Calibri"/>
        <family val="2"/>
        <scheme val="minor"/>
      </rPr>
      <t xml:space="preserve">  (FI)</t>
    </r>
  </si>
  <si>
    <r>
      <t xml:space="preserve"> N</t>
    </r>
    <r>
      <rPr>
        <vertAlign val="subscript"/>
        <sz val="10"/>
        <rFont val="Calibri"/>
        <family val="2"/>
        <scheme val="minor"/>
      </rPr>
      <t xml:space="preserve"> predicted</t>
    </r>
    <r>
      <rPr>
        <sz val="10"/>
        <rFont val="Calibri"/>
        <family val="2"/>
        <scheme val="minor"/>
      </rPr>
      <t xml:space="preserve">    (PDO)</t>
    </r>
  </si>
  <si>
    <r>
      <t xml:space="preserve">N </t>
    </r>
    <r>
      <rPr>
        <b/>
        <vertAlign val="subscript"/>
        <sz val="10"/>
        <rFont val="Calibri"/>
        <family val="2"/>
        <scheme val="minor"/>
      </rPr>
      <t>predicted</t>
    </r>
  </si>
  <si>
    <r>
      <t xml:space="preserve">N </t>
    </r>
    <r>
      <rPr>
        <b/>
        <vertAlign val="subscript"/>
        <sz val="10"/>
        <rFont val="Calibri"/>
        <family val="2"/>
        <scheme val="minor"/>
      </rPr>
      <t>expected</t>
    </r>
  </si>
  <si>
    <r>
      <t>(2)</t>
    </r>
    <r>
      <rPr>
        <vertAlign val="subscript"/>
        <sz val="10"/>
        <rFont val="Calibri"/>
        <family val="2"/>
        <scheme val="minor"/>
      </rPr>
      <t>COMB</t>
    </r>
    <r>
      <rPr>
        <sz val="10"/>
        <rFont val="Calibri"/>
        <family val="2"/>
        <scheme val="minor"/>
      </rPr>
      <t xml:space="preserve"> from Worksheet 3A</t>
    </r>
  </si>
  <si>
    <r>
      <t>(8)</t>
    </r>
    <r>
      <rPr>
        <vertAlign val="subscript"/>
        <sz val="10"/>
        <rFont val="Calibri"/>
        <family val="2"/>
        <scheme val="minor"/>
      </rPr>
      <t>COMB</t>
    </r>
    <r>
      <rPr>
        <sz val="10"/>
        <rFont val="Calibri"/>
        <family val="2"/>
        <scheme val="minor"/>
      </rPr>
      <t xml:space="preserve"> from Worksheet 3A</t>
    </r>
  </si>
  <si>
    <r>
      <t>(3)</t>
    </r>
    <r>
      <rPr>
        <vertAlign val="subscript"/>
        <sz val="10"/>
        <rFont val="Calibri"/>
        <family val="2"/>
        <scheme val="minor"/>
      </rPr>
      <t>COMB</t>
    </r>
    <r>
      <rPr>
        <sz val="10"/>
        <rFont val="Calibri"/>
        <family val="2"/>
        <scheme val="minor"/>
      </rPr>
      <t xml:space="preserve"> from Worksheet 3A</t>
    </r>
  </si>
  <si>
    <r>
      <t>(3)</t>
    </r>
    <r>
      <rPr>
        <vertAlign val="subscript"/>
        <sz val="10"/>
        <rFont val="Calibri"/>
        <family val="2"/>
        <scheme val="minor"/>
      </rPr>
      <t>TOTAL</t>
    </r>
    <r>
      <rPr>
        <sz val="10"/>
        <rFont val="Calibri"/>
        <family val="2"/>
        <scheme val="minor"/>
      </rPr>
      <t xml:space="preserve"> * (2)</t>
    </r>
    <r>
      <rPr>
        <vertAlign val="subscript"/>
        <sz val="10"/>
        <rFont val="Calibri"/>
        <family val="2"/>
        <scheme val="minor"/>
      </rPr>
      <t>FI</t>
    </r>
    <r>
      <rPr>
        <sz val="10"/>
        <rFont val="Calibri"/>
        <family val="2"/>
        <scheme val="minor"/>
      </rPr>
      <t xml:space="preserve"> / (2) </t>
    </r>
    <r>
      <rPr>
        <vertAlign val="subscript"/>
        <sz val="10"/>
        <rFont val="Calibri"/>
        <family val="2"/>
        <scheme val="minor"/>
      </rPr>
      <t>TOTAL</t>
    </r>
  </si>
  <si>
    <r>
      <t>(4)</t>
    </r>
    <r>
      <rPr>
        <vertAlign val="subscript"/>
        <sz val="10"/>
        <rFont val="Calibri"/>
        <family val="2"/>
        <scheme val="minor"/>
      </rPr>
      <t>COMB</t>
    </r>
    <r>
      <rPr>
        <sz val="10"/>
        <rFont val="Calibri"/>
        <family val="2"/>
        <scheme val="minor"/>
      </rPr>
      <t xml:space="preserve"> from Worksheet 3A</t>
    </r>
  </si>
  <si>
    <r>
      <t>(3)</t>
    </r>
    <r>
      <rPr>
        <vertAlign val="subscript"/>
        <sz val="10"/>
        <rFont val="Calibri"/>
        <family val="2"/>
        <scheme val="minor"/>
      </rPr>
      <t>TOTAL</t>
    </r>
    <r>
      <rPr>
        <sz val="10"/>
        <rFont val="Calibri"/>
        <family val="2"/>
        <scheme val="minor"/>
      </rPr>
      <t xml:space="preserve"> * (2)</t>
    </r>
    <r>
      <rPr>
        <vertAlign val="subscript"/>
        <sz val="10"/>
        <rFont val="Calibri"/>
        <family val="2"/>
        <scheme val="minor"/>
      </rPr>
      <t>PDO</t>
    </r>
    <r>
      <rPr>
        <sz val="10"/>
        <rFont val="Calibri"/>
        <family val="2"/>
        <scheme val="minor"/>
      </rPr>
      <t xml:space="preserve"> / (2) </t>
    </r>
    <r>
      <rPr>
        <vertAlign val="subscript"/>
        <sz val="10"/>
        <rFont val="Calibri"/>
        <family val="2"/>
        <scheme val="minor"/>
      </rPr>
      <t>TOTAL</t>
    </r>
  </si>
  <si>
    <t xml:space="preserve">           Segment crashes</t>
  </si>
  <si>
    <t xml:space="preserve">           Intersection crashes</t>
  </si>
  <si>
    <t>Base Year</t>
  </si>
  <si>
    <t>Analysis Period (Years)</t>
  </si>
  <si>
    <t>Linear Traffic Growth (annual %)</t>
  </si>
  <si>
    <t>If inputs are complete, click for next element</t>
  </si>
  <si>
    <t>Predicted average crash frequency, N predicted rs (crashes/year)</t>
  </si>
  <si>
    <t>Linear Traffic Growth Rate (annual %)</t>
  </si>
  <si>
    <r>
      <t xml:space="preserve">Predicted Average Crash Frequency 
</t>
    </r>
    <r>
      <rPr>
        <i/>
        <sz val="10"/>
        <rFont val="Calibri"/>
        <family val="2"/>
        <scheme val="minor"/>
      </rPr>
      <t>(N</t>
    </r>
    <r>
      <rPr>
        <i/>
        <vertAlign val="subscript"/>
        <sz val="10"/>
        <rFont val="Calibri"/>
        <family val="2"/>
        <scheme val="minor"/>
      </rPr>
      <t>predicted</t>
    </r>
    <r>
      <rPr>
        <i/>
        <sz val="10"/>
        <rFont val="Calibri"/>
        <family val="2"/>
        <scheme val="minor"/>
      </rPr>
      <t>)</t>
    </r>
  </si>
  <si>
    <r>
      <t xml:space="preserve">Expected Average Crash Frequency 
</t>
    </r>
    <r>
      <rPr>
        <i/>
        <sz val="10"/>
        <rFont val="Calibri"/>
        <family val="2"/>
        <scheme val="minor"/>
      </rPr>
      <t>(N</t>
    </r>
    <r>
      <rPr>
        <i/>
        <vertAlign val="subscript"/>
        <sz val="10"/>
        <rFont val="Calibri"/>
        <family val="2"/>
        <scheme val="minor"/>
      </rPr>
      <t>expected</t>
    </r>
    <r>
      <rPr>
        <i/>
        <sz val="10"/>
        <rFont val="Calibri"/>
        <family val="2"/>
        <scheme val="minor"/>
      </rPr>
      <t>)</t>
    </r>
  </si>
  <si>
    <t>Potential for Safety Improvement 
(crashes/yr)</t>
  </si>
  <si>
    <t>Total (KABCO)</t>
  </si>
  <si>
    <t>Date Completed</t>
  </si>
  <si>
    <t>PROJECT SUMMARY</t>
  </si>
  <si>
    <r>
      <t>Predicted Average Crash Frequency 
(</t>
    </r>
    <r>
      <rPr>
        <i/>
        <sz val="10"/>
        <rFont val="Calibri"/>
        <family val="2"/>
        <scheme val="minor"/>
      </rPr>
      <t>Npredicted</t>
    </r>
    <r>
      <rPr>
        <sz val="10"/>
        <rFont val="Calibri"/>
        <family val="2"/>
        <scheme val="minor"/>
      </rPr>
      <t>)</t>
    </r>
  </si>
  <si>
    <r>
      <t>Expected Average Crash Frequency 
(</t>
    </r>
    <r>
      <rPr>
        <i/>
        <sz val="10"/>
        <rFont val="Calibri"/>
        <family val="2"/>
        <scheme val="minor"/>
      </rPr>
      <t>Nexpected</t>
    </r>
    <r>
      <rPr>
        <sz val="10"/>
        <rFont val="Calibri"/>
        <family val="2"/>
        <scheme val="minor"/>
      </rPr>
      <t>)</t>
    </r>
  </si>
  <si>
    <r>
      <t xml:space="preserve">N </t>
    </r>
    <r>
      <rPr>
        <b/>
        <vertAlign val="subscript"/>
        <sz val="10"/>
        <rFont val="Calibri"/>
        <family val="2"/>
        <scheme val="minor"/>
      </rPr>
      <t>potential for improvement (PROJECT)</t>
    </r>
  </si>
  <si>
    <t>Fatal and injury crashes (KABC)</t>
  </si>
  <si>
    <t>Property damage only crashes (PDO)</t>
  </si>
  <si>
    <t>Total crashes (KABCO)</t>
  </si>
  <si>
    <t>Discussion of Results</t>
  </si>
  <si>
    <t>PROJECT SAFETY PERFORMANCE SUMMARY REPORT</t>
  </si>
  <si>
    <t>Total Crashes/yr</t>
  </si>
  <si>
    <t>Fatal and Injury Crashes/yr</t>
  </si>
  <si>
    <t>Property Damage Only Crashes/yr</t>
  </si>
  <si>
    <t>Project Element</t>
  </si>
  <si>
    <t>(KABCO)</t>
  </si>
  <si>
    <t>(KABC)</t>
  </si>
  <si>
    <t>(PDO)</t>
  </si>
  <si>
    <t>Predicted average crash frequency</t>
  </si>
  <si>
    <t xml:space="preserve">Expected average crash frequency </t>
  </si>
  <si>
    <t xml:space="preserve">Potential for Improvement </t>
  </si>
  <si>
    <t>Expected average crash frequency</t>
  </si>
  <si>
    <t>Potential for Improvement</t>
  </si>
  <si>
    <r>
      <t>N</t>
    </r>
    <r>
      <rPr>
        <vertAlign val="subscript"/>
        <sz val="10"/>
        <rFont val="Calibri"/>
        <family val="2"/>
        <scheme val="minor"/>
      </rPr>
      <t>predicted (KABCO)</t>
    </r>
  </si>
  <si>
    <r>
      <t>N</t>
    </r>
    <r>
      <rPr>
        <vertAlign val="subscript"/>
        <sz val="10"/>
        <rFont val="Calibri"/>
        <family val="2"/>
        <scheme val="minor"/>
      </rPr>
      <t>expected (KABCO)</t>
    </r>
  </si>
  <si>
    <r>
      <t>N</t>
    </r>
    <r>
      <rPr>
        <vertAlign val="subscript"/>
        <sz val="10"/>
        <rFont val="Calibri"/>
        <family val="2"/>
        <scheme val="minor"/>
      </rPr>
      <t>predicted (KABC)</t>
    </r>
  </si>
  <si>
    <r>
      <t>N</t>
    </r>
    <r>
      <rPr>
        <vertAlign val="subscript"/>
        <sz val="10"/>
        <rFont val="Calibri"/>
        <family val="2"/>
        <scheme val="minor"/>
      </rPr>
      <t>expected (KABC)</t>
    </r>
  </si>
  <si>
    <r>
      <t>N</t>
    </r>
    <r>
      <rPr>
        <vertAlign val="subscript"/>
        <sz val="10"/>
        <rFont val="Calibri"/>
        <family val="2"/>
        <scheme val="minor"/>
      </rPr>
      <t>predicted (O)</t>
    </r>
  </si>
  <si>
    <r>
      <t>N</t>
    </r>
    <r>
      <rPr>
        <vertAlign val="subscript"/>
        <sz val="10"/>
        <rFont val="Calibri"/>
        <family val="2"/>
        <scheme val="minor"/>
      </rPr>
      <t>expected (O)</t>
    </r>
  </si>
  <si>
    <t>INDIVIDUAL SEGMENTS</t>
  </si>
  <si>
    <t>INDIVIDUAL INTERSECTIONS</t>
  </si>
  <si>
    <t>Predicted average crash frequency - Average safety performance of projects consisting of similar elements (anticipated average crashes/yr)</t>
  </si>
  <si>
    <t>Expected average crash frequency - Actual long-term safety performance of the project (anticipated average crashes/yr)</t>
  </si>
  <si>
    <t>Potential for Safety Improvement (anticipated average crashes/yr)</t>
  </si>
  <si>
    <t>Fatal and injury (KABC)</t>
  </si>
  <si>
    <t>Property damage only (PDO)</t>
  </si>
  <si>
    <t>Given the potential effects of project characteristics on safety performance, results indicate that:</t>
  </si>
  <si>
    <t>MULTIPLE YEAR PROJECT SAFETY PERFORMANCE SUMMARY REPORT FOR RURAL 2-LANE ROADS</t>
  </si>
  <si>
    <t>Summary for the project element</t>
  </si>
  <si>
    <t>Special Note: When the project element is not included in the analysis the results will all be zeros. In addition if only the analysis only includes determining the predicted average crash frequency (i.e. EB analysis is not carried out), the results will show zero values where EB results are usually displayed.</t>
  </si>
  <si>
    <t>MULTIPLE-YEAR ANALYSIS FOR RURAL 2-LANE ROADS - INPUTS</t>
  </si>
  <si>
    <t>MULTIPLE-YEAR ANALYSIS SUMMARY FOR RURAL 2-LANE ROADS</t>
  </si>
  <si>
    <t>PROJECT SAFETY PERFORMANCE ANALYSIS INPUT SHEET - RURAL 2-LANE ROADS</t>
  </si>
  <si>
    <t>HSM Part C Training Tool Instructions</t>
  </si>
  <si>
    <t>Data Color Guidelines</t>
  </si>
  <si>
    <t xml:space="preserve">    Required user input data</t>
  </si>
  <si>
    <t xml:space="preserve">    Required user input data restricted to dropdown values</t>
  </si>
  <si>
    <t xml:space="preserve">    Automatically updated information based on previous user input data</t>
  </si>
  <si>
    <t>General Steps for Project Safety Performance Analysis</t>
  </si>
  <si>
    <r>
      <t>1.</t>
    </r>
    <r>
      <rPr>
        <sz val="7"/>
        <rFont val="Times New Roman"/>
        <family val="1"/>
      </rPr>
      <t xml:space="preserve">       </t>
    </r>
    <r>
      <rPr>
        <sz val="11"/>
        <rFont val="Calibri"/>
        <family val="2"/>
      </rPr>
      <t>Navigate to the “Project Information” tab.</t>
    </r>
  </si>
  <si>
    <r>
      <t>2.</t>
    </r>
    <r>
      <rPr>
        <sz val="7"/>
        <rFont val="Times New Roman"/>
        <family val="1"/>
      </rPr>
      <t xml:space="preserve">       </t>
    </r>
    <r>
      <rPr>
        <sz val="11"/>
        <rFont val="Calibri"/>
        <family val="2"/>
      </rPr>
      <t>Using the color guidelines above, populate the required information under General Information.</t>
    </r>
  </si>
  <si>
    <r>
      <t>5.</t>
    </r>
    <r>
      <rPr>
        <sz val="7"/>
        <rFont val="Times New Roman"/>
        <family val="1"/>
      </rPr>
      <t xml:space="preserve">       </t>
    </r>
    <r>
      <rPr>
        <sz val="11"/>
        <rFont val="Calibri"/>
        <family val="2"/>
      </rPr>
      <t>Once all of the information has been entered, push the “Proceed to 1</t>
    </r>
    <r>
      <rPr>
        <vertAlign val="superscript"/>
        <sz val="11"/>
        <rFont val="Calibri"/>
        <family val="2"/>
      </rPr>
      <t>st</t>
    </r>
    <r>
      <rPr>
        <sz val="11"/>
        <rFont val="Calibri"/>
        <family val="2"/>
      </rPr>
      <t xml:space="preserve"> Element” button.</t>
    </r>
  </si>
  <si>
    <r>
      <t>6.</t>
    </r>
    <r>
      <rPr>
        <sz val="7"/>
        <rFont val="Times New Roman"/>
        <family val="1"/>
      </rPr>
      <t xml:space="preserve">       </t>
    </r>
    <r>
      <rPr>
        <sz val="11"/>
        <rFont val="Calibri"/>
        <family val="2"/>
      </rPr>
      <t>On the current tab (either “Segment 1” or “Intersection 1”), enter all of the required information (refer to color guidelines).</t>
    </r>
  </si>
  <si>
    <r>
      <t>7.</t>
    </r>
    <r>
      <rPr>
        <sz val="7"/>
        <rFont val="Times New Roman"/>
        <family val="1"/>
      </rPr>
      <t xml:space="preserve">       </t>
    </r>
    <r>
      <rPr>
        <sz val="11"/>
        <rFont val="Calibri"/>
        <family val="2"/>
      </rPr>
      <t>Ensure that all necessary information has been entered, then push the “Next Element” button.</t>
    </r>
  </si>
  <si>
    <r>
      <t>8.</t>
    </r>
    <r>
      <rPr>
        <sz val="7"/>
        <rFont val="Times New Roman"/>
        <family val="1"/>
      </rPr>
      <t xml:space="preserve">       </t>
    </r>
    <r>
      <rPr>
        <sz val="11"/>
        <rFont val="Calibri"/>
        <family val="2"/>
      </rPr>
      <t>Repeat steps 6 and 7 for all project elements.</t>
    </r>
  </si>
  <si>
    <t>General Steps for a Multi-Year Project Safety Performance Analysis</t>
  </si>
  <si>
    <r>
      <t>1.</t>
    </r>
    <r>
      <rPr>
        <sz val="7"/>
        <rFont val="Times New Roman"/>
        <family val="1"/>
      </rPr>
      <t xml:space="preserve">       </t>
    </r>
    <r>
      <rPr>
        <sz val="11"/>
        <rFont val="Calibri"/>
        <family val="2"/>
      </rPr>
      <t>Complete all steps for the Project Safety Performance Analysis first.</t>
    </r>
  </si>
  <si>
    <r>
      <t>2.</t>
    </r>
    <r>
      <rPr>
        <sz val="7"/>
        <rFont val="Times New Roman"/>
        <family val="1"/>
      </rPr>
      <t xml:space="preserve">       </t>
    </r>
    <r>
      <rPr>
        <sz val="11"/>
        <rFont val="Calibri"/>
        <family val="2"/>
      </rPr>
      <t>Navigate to the “Multi-Year Analysis Inputs” tab.</t>
    </r>
  </si>
  <si>
    <r>
      <t>4.</t>
    </r>
    <r>
      <rPr>
        <sz val="7"/>
        <rFont val="Times New Roman"/>
        <family val="1"/>
      </rPr>
      <t xml:space="preserve">       </t>
    </r>
    <r>
      <rPr>
        <sz val="11"/>
        <rFont val="Calibri"/>
        <family val="2"/>
      </rPr>
      <t>Once all of the information is complete, push the “Run Multi-Year Analysis” button to perform the analysis.</t>
    </r>
  </si>
  <si>
    <t>Segment 1</t>
  </si>
  <si>
    <t>User Work Space</t>
  </si>
  <si>
    <t xml:space="preserve">    User work space (notes, comments, etc.)</t>
  </si>
  <si>
    <t>Upon Opening the File</t>
  </si>
  <si>
    <t>1.    Ensure that macros are enabled in Excel.  (Refer to Microsoft Help for more information about enabling macros.)</t>
  </si>
  <si>
    <t>2.    Read the terms of use and follow the directions on the prompts.</t>
  </si>
  <si>
    <t>4.    Read all instructions before proceeding.</t>
  </si>
  <si>
    <r>
      <t>3.</t>
    </r>
    <r>
      <rPr>
        <sz val="7"/>
        <rFont val="Times New Roman"/>
        <family val="1"/>
      </rPr>
      <t xml:space="preserve">       </t>
    </r>
    <r>
      <rPr>
        <sz val="11"/>
        <rFont val="Calibri"/>
        <family val="2"/>
      </rPr>
      <t>Push the “Update Element Table” button to set up the element table.  *Note: Elements cannot be added to the analysis once this button has been pushed.</t>
    </r>
  </si>
  <si>
    <r>
      <t>10.</t>
    </r>
    <r>
      <rPr>
        <sz val="7"/>
        <rFont val="Times New Roman"/>
        <family val="1"/>
      </rPr>
      <t xml:space="preserve">   </t>
    </r>
    <r>
      <rPr>
        <sz val="11"/>
        <rFont val="Calibri"/>
        <family val="2"/>
      </rPr>
      <t>At this time, any of the input information on the element tabs can be altered if desired.  The results will update automatically.</t>
    </r>
  </si>
  <si>
    <r>
      <t>9.</t>
    </r>
    <r>
      <rPr>
        <sz val="7"/>
        <rFont val="Times New Roman"/>
        <family val="1"/>
      </rPr>
      <t xml:space="preserve">       </t>
    </r>
    <r>
      <rPr>
        <sz val="11"/>
        <rFont val="Calibri"/>
        <family val="2"/>
      </rPr>
      <t>On the tab for the final project element, push the "Generate Report" button to run the analysis and redirect to the “Report” page, giving a summary of the analysis results.</t>
    </r>
  </si>
  <si>
    <t>NOTES: * AADT: It is important to remember that the AADT(major) = AADT(major approach1) + AADT(minor approach2) (refer to p.10-6 in Part C of the HSM)</t>
  </si>
  <si>
    <t>Average Annual Crash History (3 or 5-yr average)</t>
  </si>
  <si>
    <t>[If 4ST, does skew differ for minor legs? Else, No.]</t>
  </si>
  <si>
    <t>Overview</t>
  </si>
  <si>
    <r>
      <t>This series of spreadsheets has been developed to assist in the application of the predictive methods contained in the Highway Safety Manual (HSM), 1</t>
    </r>
    <r>
      <rPr>
        <vertAlign val="superscript"/>
        <sz val="11"/>
        <rFont val="Calibri"/>
        <family val="2"/>
      </rPr>
      <t>st</t>
    </r>
    <r>
      <rPr>
        <sz val="11"/>
        <rFont val="Calibri"/>
        <family val="2"/>
      </rPr>
      <t xml:space="preserve"> Edition for analyzing: urban and suburban arterials, rural multilane roads, and rural two lane roads.  </t>
    </r>
  </si>
  <si>
    <t>3.    If analyzing a new project, follow the prompts to save as a new file.</t>
  </si>
  <si>
    <r>
      <t>4.</t>
    </r>
    <r>
      <rPr>
        <sz val="7"/>
        <rFont val="Times New Roman"/>
        <family val="1"/>
      </rPr>
      <t xml:space="preserve">       </t>
    </r>
    <r>
      <rPr>
        <sz val="11"/>
        <rFont val="Calibri"/>
        <family val="2"/>
      </rPr>
      <t>Fill in the Route, Location Description, and Jurisdiction for each element.  For intersections, also select whether or not the intersection is signalized.  And where applicable, select divided or undivided for each segment.</t>
    </r>
  </si>
  <si>
    <r>
      <t>3.</t>
    </r>
    <r>
      <rPr>
        <sz val="7"/>
        <rFont val="Times New Roman"/>
        <family val="1"/>
      </rPr>
      <t xml:space="preserve">       </t>
    </r>
    <r>
      <rPr>
        <sz val="11"/>
        <rFont val="Calibri"/>
        <family val="2"/>
      </rPr>
      <t>Enter the required information (Input Data*).  Refer to color guidelines as necessary. *Note: the Traffic Growth Rate is a linear growth rate per year (i.e. the volume increases by the same number of vehicles each year) and should be entered as a percent, not as a decimal.</t>
    </r>
  </si>
  <si>
    <r>
      <t>5.</t>
    </r>
    <r>
      <rPr>
        <sz val="7"/>
        <rFont val="Times New Roman"/>
        <family val="1"/>
      </rPr>
      <t xml:space="preserve">       </t>
    </r>
    <r>
      <rPr>
        <sz val="11"/>
        <rFont val="Calibri"/>
        <family val="2"/>
      </rPr>
      <t>The “Multi-Year Summary Report” tab provides a summary table of the multi-year analysis, with the expected average crash frequency, the potential for safety improvement, and a discussion of the results for the analysis period.</t>
    </r>
  </si>
  <si>
    <t>Base AADT</t>
  </si>
  <si>
    <r>
      <t xml:space="preserve">N </t>
    </r>
    <r>
      <rPr>
        <b/>
        <vertAlign val="subscript"/>
        <sz val="10"/>
        <rFont val="Calibri"/>
        <family val="2"/>
        <scheme val="minor"/>
      </rPr>
      <t>predicted(PROJECT)</t>
    </r>
  </si>
  <si>
    <t>PROJECT SUMMARY -- Site-Specific EB Method Summary Results for Rural 2-Lane Roads</t>
  </si>
  <si>
    <r>
      <t xml:space="preserve">N </t>
    </r>
    <r>
      <rPr>
        <b/>
        <vertAlign val="subscript"/>
        <sz val="10"/>
        <rFont val="Calibri"/>
        <family val="2"/>
        <scheme val="minor"/>
      </rPr>
      <t>expected (PROJECT)</t>
    </r>
  </si>
  <si>
    <r>
      <rPr>
        <vertAlign val="superscript"/>
        <sz val="8"/>
        <rFont val="Calibri"/>
        <family val="2"/>
        <scheme val="minor"/>
      </rPr>
      <t>1</t>
    </r>
    <r>
      <rPr>
        <sz val="8"/>
        <rFont val="Calibri"/>
        <family val="2"/>
        <scheme val="minor"/>
      </rPr>
      <t xml:space="preserve"> The values in this table are </t>
    </r>
    <r>
      <rPr>
        <b/>
        <sz val="8"/>
        <rFont val="Calibri"/>
        <family val="2"/>
        <scheme val="minor"/>
      </rPr>
      <t>rounded</t>
    </r>
    <r>
      <rPr>
        <sz val="8"/>
        <rFont val="Calibri"/>
        <family val="2"/>
        <scheme val="minor"/>
      </rPr>
      <t xml:space="preserve"> values.  For unrounded values, refer to Workdheet 1L.</t>
    </r>
  </si>
  <si>
    <r>
      <t>PROJECT ELEMENT RESULTS SUMMARY</t>
    </r>
    <r>
      <rPr>
        <b/>
        <vertAlign val="superscript"/>
        <sz val="10"/>
        <rFont val="Arial Narrow"/>
        <family val="2"/>
      </rPr>
      <t>1</t>
    </r>
  </si>
</sst>
</file>

<file path=xl/styles.xml><?xml version="1.0" encoding="utf-8"?>
<styleSheet xmlns="http://schemas.openxmlformats.org/spreadsheetml/2006/main">
  <numFmts count="7">
    <numFmt numFmtId="164" formatCode="0.000"/>
    <numFmt numFmtId="165" formatCode="mm/dd/yy;@"/>
    <numFmt numFmtId="166" formatCode="0.0"/>
    <numFmt numFmtId="167" formatCode="#,##0.000"/>
    <numFmt numFmtId="168" formatCode="[&lt;=9999999]###\-####;\(###\)\ ###\-####"/>
    <numFmt numFmtId="169" formatCode="0.0%"/>
    <numFmt numFmtId="170" formatCode="&quot;$&quot;#,##0.00"/>
  </numFmts>
  <fonts count="53">
    <font>
      <sz val="10"/>
      <name val="Arial"/>
      <family val="2"/>
    </font>
    <font>
      <sz val="8"/>
      <name val="Arial"/>
      <family val="2"/>
    </font>
    <font>
      <b/>
      <sz val="10"/>
      <name val="Arial"/>
      <family val="2"/>
    </font>
    <font>
      <b/>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u val="single"/>
      <sz val="10"/>
      <name val="Arial"/>
      <family val="2"/>
    </font>
    <font>
      <u val="single"/>
      <sz val="10"/>
      <name val="Arial"/>
      <family val="2"/>
    </font>
    <font>
      <b/>
      <sz val="10"/>
      <name val="Arial Narrow"/>
      <family val="2"/>
    </font>
    <font>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1"/>
      <name val="Calibri"/>
      <family val="2"/>
      <scheme val="minor"/>
    </font>
    <font>
      <b/>
      <u val="single"/>
      <sz val="10"/>
      <name val="Calibri"/>
      <family val="2"/>
      <scheme val="minor"/>
    </font>
    <font>
      <b/>
      <vertAlign val="subscript"/>
      <sz val="10"/>
      <name val="Calibri"/>
      <family val="2"/>
      <scheme val="minor"/>
    </font>
    <font>
      <vertAlign val="subscript"/>
      <sz val="10"/>
      <name val="Calibri"/>
      <family val="2"/>
      <scheme val="minor"/>
    </font>
    <font>
      <sz val="8"/>
      <name val="Calibri"/>
      <family val="2"/>
      <scheme val="minor"/>
    </font>
    <font>
      <i/>
      <sz val="10"/>
      <name val="Calibri"/>
      <family val="2"/>
      <scheme val="minor"/>
    </font>
    <font>
      <b/>
      <sz val="6"/>
      <name val="Calibri"/>
      <family val="2"/>
      <scheme val="minor"/>
    </font>
    <font>
      <b/>
      <i/>
      <sz val="6"/>
      <name val="Calibri"/>
      <family val="2"/>
      <scheme val="minor"/>
    </font>
    <font>
      <sz val="6"/>
      <name val="Calibri"/>
      <family val="2"/>
      <scheme val="minor"/>
    </font>
    <font>
      <i/>
      <sz val="11"/>
      <color theme="1"/>
      <name val="Calibri"/>
      <family val="2"/>
      <scheme val="minor"/>
    </font>
    <font>
      <sz val="10"/>
      <name val="Arial Narrow"/>
      <family val="2"/>
    </font>
    <font>
      <b/>
      <sz val="10"/>
      <color rgb="FF002060"/>
      <name val="Calibri"/>
      <family val="2"/>
      <scheme val="minor"/>
    </font>
    <font>
      <b/>
      <u val="single"/>
      <sz val="10"/>
      <color rgb="FF002060"/>
      <name val="Calibri"/>
      <family val="2"/>
      <scheme val="minor"/>
    </font>
    <font>
      <b/>
      <sz val="11"/>
      <name val="Calibri"/>
      <family val="2"/>
      <scheme val="minor"/>
    </font>
    <font>
      <b/>
      <sz val="12"/>
      <color rgb="FF000000"/>
      <name val="Calibri"/>
      <family val="2"/>
    </font>
    <font>
      <i/>
      <vertAlign val="subscript"/>
      <sz val="10"/>
      <name val="Calibri"/>
      <family val="2"/>
      <scheme val="minor"/>
    </font>
    <font>
      <sz val="9"/>
      <name val="Calibri"/>
      <family val="2"/>
      <scheme val="minor"/>
    </font>
    <font>
      <u val="single"/>
      <sz val="12"/>
      <name val="Calibri"/>
      <family val="2"/>
      <scheme val="minor"/>
    </font>
    <font>
      <sz val="10"/>
      <color rgb="FFFF0000"/>
      <name val="Calibri"/>
      <family val="2"/>
      <scheme val="minor"/>
    </font>
    <font>
      <sz val="11"/>
      <name val="Calibri"/>
      <family val="2"/>
      <scheme val="minor"/>
    </font>
    <font>
      <sz val="16"/>
      <color rgb="FFFF0000"/>
      <name val="Calibri"/>
      <family val="2"/>
      <scheme val="minor"/>
    </font>
    <font>
      <sz val="7"/>
      <name val="Calibri"/>
      <family val="2"/>
      <scheme val="minor"/>
    </font>
    <font>
      <b/>
      <sz val="12"/>
      <name val="Calibri"/>
      <family val="2"/>
    </font>
    <font>
      <sz val="11"/>
      <name val="Calibri"/>
      <family val="2"/>
    </font>
    <font>
      <u val="single"/>
      <sz val="11"/>
      <name val="Calibri"/>
      <family val="2"/>
    </font>
    <font>
      <vertAlign val="superscript"/>
      <sz val="11"/>
      <name val="Calibri"/>
      <family val="2"/>
    </font>
    <font>
      <sz val="7"/>
      <name val="Times New Roman"/>
      <family val="1"/>
    </font>
    <font>
      <i/>
      <u val="single"/>
      <sz val="11"/>
      <name val="Calibri"/>
      <family val="2"/>
    </font>
    <font>
      <vertAlign val="superscript"/>
      <sz val="8"/>
      <name val="Calibri"/>
      <family val="2"/>
      <scheme val="minor"/>
    </font>
    <font>
      <b/>
      <sz val="8"/>
      <name val="Calibri"/>
      <family val="2"/>
      <scheme val="minor"/>
    </font>
    <font>
      <b/>
      <vertAlign val="superscript"/>
      <sz val="10"/>
      <name val="Arial Narrow"/>
      <family val="2"/>
    </font>
    <font>
      <b/>
      <sz val="14"/>
      <color theme="1"/>
      <name val="Calibri"/>
      <family val="2"/>
    </font>
    <font>
      <b/>
      <sz val="12"/>
      <color theme="1"/>
      <name val="Calibri"/>
      <family val="2"/>
    </font>
    <font>
      <b/>
      <sz val="16"/>
      <color theme="1"/>
      <name val="+mn-cs"/>
      <family val="2"/>
    </font>
    <font>
      <b/>
      <sz val="18"/>
      <name val="+mn-cs"/>
      <family val="2"/>
    </font>
    <font>
      <sz val="18"/>
      <name val="Calibri"/>
      <family val="2"/>
    </font>
    <font>
      <b/>
      <sz val="10.5"/>
      <color theme="1"/>
      <name val="Calibri"/>
      <family val="2"/>
    </font>
    <font>
      <b/>
      <sz val="11"/>
      <color theme="1"/>
      <name val="Calibri"/>
      <family val="2"/>
    </font>
    <font>
      <sz val="10"/>
      <color theme="1"/>
      <name val="Arial"/>
      <family val="2"/>
      <scheme val="minor"/>
    </font>
  </fonts>
  <fills count="12">
    <fill>
      <patternFill/>
    </fill>
    <fill>
      <patternFill patternType="gray125"/>
    </fill>
    <fill>
      <patternFill patternType="solid">
        <fgColor rgb="FF56B4E9"/>
        <bgColor indexed="64"/>
      </patternFill>
    </fill>
    <fill>
      <patternFill patternType="solid">
        <fgColor rgb="FFFFFF99"/>
        <bgColor indexed="64"/>
      </patternFill>
    </fill>
    <fill>
      <patternFill patternType="solid">
        <fgColor theme="4" tint="0.5999900102615356"/>
        <bgColor indexed="64"/>
      </patternFill>
    </fill>
    <fill>
      <patternFill patternType="solid">
        <fgColor theme="0" tint="-0.149959996342659"/>
        <bgColor indexed="64"/>
      </patternFill>
    </fill>
    <fill>
      <patternFill patternType="solid">
        <fgColor theme="0"/>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2"/>
        <bgColor indexed="64"/>
      </patternFill>
    </fill>
    <fill>
      <patternFill patternType="solid">
        <fgColor rgb="FFE69F00"/>
        <bgColor indexed="64"/>
      </patternFill>
    </fill>
    <fill>
      <patternFill patternType="solid">
        <fgColor theme="6" tint="0.5999900102615356"/>
        <bgColor indexed="64"/>
      </patternFill>
    </fill>
  </fills>
  <borders count="69">
    <border>
      <left/>
      <right/>
      <top/>
      <bottom/>
      <diagonal/>
    </border>
    <border>
      <left style="thin"/>
      <right style="thin"/>
      <top style="thin"/>
      <bottom style="medium"/>
    </border>
    <border>
      <left style="thin"/>
      <right style="thin"/>
      <top style="thin"/>
      <bottom style="thin"/>
    </border>
    <border>
      <left/>
      <right/>
      <top style="thin"/>
      <bottom style="medium"/>
    </border>
    <border>
      <left/>
      <right/>
      <top style="thin"/>
      <bottom/>
    </border>
    <border>
      <left style="thin"/>
      <right/>
      <top style="thin"/>
      <bottom/>
    </border>
    <border>
      <left style="thin"/>
      <right/>
      <top/>
      <bottom/>
    </border>
    <border>
      <left style="thin"/>
      <right/>
      <top style="thin"/>
      <bottom style="medium"/>
    </border>
    <border>
      <left style="thin"/>
      <right style="thin"/>
      <top/>
      <bottom/>
    </border>
    <border>
      <left style="thin"/>
      <right/>
      <top style="double"/>
      <bottom style="medium"/>
    </border>
    <border>
      <left style="thin"/>
      <right style="thin"/>
      <top/>
      <bottom style="medium"/>
    </border>
    <border>
      <left style="thin"/>
      <right/>
      <top/>
      <bottom style="medium"/>
    </border>
    <border>
      <left style="thin"/>
      <right/>
      <top style="thin"/>
      <bottom style="thin"/>
    </border>
    <border>
      <left style="thin"/>
      <right style="thin"/>
      <top style="double"/>
      <bottom style="medium"/>
    </border>
    <border>
      <left/>
      <right style="thin"/>
      <top style="thin"/>
      <bottom style="medium"/>
    </border>
    <border>
      <left/>
      <right style="thin"/>
      <top style="thin"/>
      <bottom style="thin"/>
    </border>
    <border>
      <left/>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style="thin"/>
      <top/>
      <bottom style="medium"/>
    </border>
    <border>
      <left/>
      <right/>
      <top style="medium"/>
      <bottom/>
    </border>
    <border>
      <left/>
      <right/>
      <top style="medium"/>
      <bottom style="thin"/>
    </border>
    <border>
      <left style="thin"/>
      <right style="thin"/>
      <top style="medium"/>
      <bottom style="thin"/>
    </border>
    <border>
      <left style="thin"/>
      <right/>
      <top style="medium"/>
      <bottom style="thin"/>
    </border>
    <border>
      <left/>
      <right/>
      <top/>
      <bottom style="medium"/>
    </border>
    <border>
      <left/>
      <right style="thin"/>
      <top style="medium"/>
      <bottom/>
    </border>
    <border>
      <left/>
      <right/>
      <top/>
      <bottom style="thick"/>
    </border>
    <border>
      <left/>
      <right/>
      <top/>
      <bottom style="thin"/>
    </border>
    <border>
      <left/>
      <right style="thin"/>
      <top/>
      <bottom style="thin"/>
    </border>
    <border>
      <left style="thin"/>
      <right style="thin"/>
      <top style="medium"/>
      <bottom/>
    </border>
    <border>
      <left/>
      <right/>
      <top style="double"/>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thin"/>
      <right/>
      <top style="medium"/>
      <bottom/>
    </border>
    <border>
      <left style="thin"/>
      <right/>
      <top/>
      <bottom style="double"/>
    </border>
    <border>
      <left style="thin"/>
      <right style="thin"/>
      <top/>
      <bottom style="double"/>
    </border>
    <border>
      <left/>
      <right style="thin"/>
      <top style="medium"/>
      <bottom style="thin"/>
    </border>
    <border>
      <left/>
      <right style="thin"/>
      <top style="thin"/>
      <bottom/>
    </border>
    <border>
      <left/>
      <right/>
      <top style="thin"/>
      <bottom style="thick"/>
    </border>
    <border>
      <left style="thin"/>
      <right/>
      <top/>
      <bottom style="thin"/>
    </border>
    <border>
      <left/>
      <right style="thin"/>
      <top/>
      <bottom/>
    </border>
    <border>
      <left/>
      <right/>
      <top style="thick"/>
      <bottom style="medium"/>
    </border>
    <border>
      <left style="thin"/>
      <right/>
      <top style="medium"/>
      <bottom style="medium"/>
    </border>
    <border>
      <left/>
      <right/>
      <top style="thick"/>
      <bottom style="thick"/>
    </border>
    <border>
      <left style="thin"/>
      <right/>
      <top style="thick"/>
      <bottom/>
    </border>
    <border>
      <left/>
      <right style="thin"/>
      <top style="thick"/>
      <bottom/>
    </border>
    <border>
      <left/>
      <right style="thin"/>
      <top style="double"/>
      <bottom style="medium"/>
    </border>
    <border>
      <left style="thin"/>
      <right/>
      <top style="thin"/>
      <bottom style="thick"/>
    </border>
    <border>
      <left/>
      <right style="thin"/>
      <top style="medium"/>
      <bottom style="medium"/>
    </border>
    <border>
      <left/>
      <right style="medium"/>
      <top style="thin"/>
      <bottom style="thin"/>
    </border>
    <border>
      <left style="medium"/>
      <right/>
      <top style="thin"/>
      <bottom style="thin"/>
    </border>
    <border>
      <left style="medium"/>
      <right style="thin"/>
      <top style="thin"/>
      <bottom style="thin"/>
    </border>
    <border>
      <left/>
      <right style="thin"/>
      <top style="double"/>
      <bottom style="thin"/>
    </border>
    <border>
      <left style="thin"/>
      <right style="thin"/>
      <top style="double"/>
      <bottom style="thin"/>
    </border>
    <border>
      <left style="thin"/>
      <right/>
      <top style="double"/>
      <bottom style="thin"/>
    </border>
    <border>
      <left/>
      <right style="thin"/>
      <top/>
      <bottom style="double"/>
    </border>
    <border>
      <left style="thin"/>
      <right/>
      <top style="double"/>
      <bottom/>
    </border>
    <border>
      <left/>
      <right style="thin"/>
      <top style="double"/>
      <bottom/>
    </border>
    <border>
      <left/>
      <right/>
      <top style="double"/>
      <bottom/>
    </border>
    <border>
      <left/>
      <right/>
      <top/>
      <bottom style="double"/>
    </border>
    <border>
      <left/>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xf numFmtId="166" fontId="0" fillId="0" borderId="0" xfId="0" applyNumberFormat="1" applyAlignment="1">
      <alignment horizontal="center"/>
    </xf>
    <xf numFmtId="0" fontId="2" fillId="0" borderId="0" xfId="0" applyFont="1" applyAlignment="1">
      <alignment horizontal="center"/>
    </xf>
    <xf numFmtId="0" fontId="0" fillId="0" borderId="0" xfId="0" applyFill="1" applyBorder="1" applyAlignment="1">
      <alignment horizontal="center"/>
    </xf>
    <xf numFmtId="0" fontId="0" fillId="0" borderId="0" xfId="0" applyFont="1"/>
    <xf numFmtId="49" fontId="0" fillId="0" borderId="0" xfId="0" applyNumberFormat="1" applyFont="1"/>
    <xf numFmtId="49" fontId="0" fillId="0" borderId="0" xfId="0" applyNumberFormat="1"/>
    <xf numFmtId="49" fontId="0" fillId="0" borderId="0" xfId="0" applyNumberFormat="1" applyFont="1"/>
    <xf numFmtId="0" fontId="2" fillId="0" borderId="0" xfId="0" applyFont="1"/>
    <xf numFmtId="49" fontId="2" fillId="0" borderId="0" xfId="0" applyNumberFormat="1" applyFont="1"/>
    <xf numFmtId="0" fontId="2" fillId="0" borderId="2" xfId="0" applyFont="1" applyBorder="1" applyAlignment="1">
      <alignment horizontal="center"/>
    </xf>
    <xf numFmtId="49" fontId="0" fillId="0" borderId="3" xfId="0" applyNumberFormat="1" applyFont="1" applyBorder="1"/>
    <xf numFmtId="0" fontId="0" fillId="0" borderId="3" xfId="0" applyBorder="1"/>
    <xf numFmtId="0" fontId="2" fillId="0" borderId="4" xfId="0" applyFont="1" applyBorder="1"/>
    <xf numFmtId="0" fontId="0" fillId="0" borderId="4" xfId="0" applyBorder="1"/>
    <xf numFmtId="0" fontId="0" fillId="0" borderId="5" xfId="0" applyBorder="1"/>
    <xf numFmtId="49" fontId="0" fillId="0" borderId="0" xfId="0" applyNumberFormat="1" applyFont="1" applyBorder="1"/>
    <xf numFmtId="0" fontId="0" fillId="0" borderId="6" xfId="0" applyBorder="1" applyAlignment="1">
      <alignment horizontal="center"/>
    </xf>
    <xf numFmtId="0" fontId="0" fillId="0" borderId="0" xfId="0" applyBorder="1" applyAlignment="1">
      <alignment horizontal="center"/>
    </xf>
    <xf numFmtId="166" fontId="0" fillId="0" borderId="7" xfId="0" applyNumberFormat="1" applyBorder="1" applyAlignment="1">
      <alignment horizontal="center"/>
    </xf>
    <xf numFmtId="166" fontId="0" fillId="0" borderId="3" xfId="0" applyNumberFormat="1" applyBorder="1" applyAlignment="1">
      <alignment horizontal="center"/>
    </xf>
    <xf numFmtId="166" fontId="0" fillId="0" borderId="0" xfId="0" applyNumberFormat="1" applyBorder="1" applyAlignment="1">
      <alignment horizontal="center"/>
    </xf>
    <xf numFmtId="0" fontId="0" fillId="0" borderId="0" xfId="0" applyFont="1" applyAlignment="1">
      <alignment horizontal="center"/>
    </xf>
    <xf numFmtId="49" fontId="0" fillId="0" borderId="0" xfId="0" applyNumberFormat="1" applyFont="1" applyFill="1" applyBorder="1"/>
    <xf numFmtId="0" fontId="0" fillId="0" borderId="0" xfId="0" applyFill="1" applyBorder="1"/>
    <xf numFmtId="166" fontId="0" fillId="0" borderId="0" xfId="0" applyNumberFormat="1" applyFill="1" applyBorder="1" applyAlignment="1">
      <alignment horizontal="center"/>
    </xf>
    <xf numFmtId="166" fontId="0" fillId="0" borderId="4" xfId="0" applyNumberFormat="1" applyBorder="1" applyAlignment="1">
      <alignment horizontal="center"/>
    </xf>
    <xf numFmtId="166" fontId="0" fillId="0" borderId="8" xfId="0" applyNumberFormat="1" applyFill="1" applyBorder="1" applyAlignment="1">
      <alignment horizontal="center"/>
    </xf>
    <xf numFmtId="166" fontId="0" fillId="0" borderId="8" xfId="0" applyNumberFormat="1" applyBorder="1" applyAlignment="1">
      <alignment horizontal="center"/>
    </xf>
    <xf numFmtId="166" fontId="0" fillId="0" borderId="8" xfId="0" applyNumberFormat="1" applyFont="1" applyBorder="1" applyAlignment="1">
      <alignment horizontal="center"/>
    </xf>
    <xf numFmtId="166" fontId="0" fillId="0" borderId="9" xfId="0" applyNumberFormat="1" applyBorder="1" applyAlignment="1">
      <alignment horizontal="center"/>
    </xf>
    <xf numFmtId="166" fontId="0" fillId="0" borderId="10" xfId="0" applyNumberFormat="1" applyBorder="1" applyAlignment="1">
      <alignment horizontal="center"/>
    </xf>
    <xf numFmtId="166" fontId="0" fillId="0" borderId="11" xfId="0" applyNumberFormat="1" applyBorder="1" applyAlignment="1">
      <alignment horizontal="center"/>
    </xf>
    <xf numFmtId="0" fontId="2" fillId="0" borderId="12" xfId="0" applyFont="1" applyBorder="1" applyAlignment="1">
      <alignment horizontal="center"/>
    </xf>
    <xf numFmtId="2" fontId="0" fillId="0" borderId="2" xfId="0" applyNumberFormat="1" applyBorder="1" applyAlignment="1">
      <alignment horizontal="center"/>
    </xf>
    <xf numFmtId="2" fontId="0" fillId="0" borderId="12" xfId="0" applyNumberFormat="1" applyBorder="1" applyAlignment="1">
      <alignment horizontal="center"/>
    </xf>
    <xf numFmtId="2" fontId="0" fillId="0" borderId="1" xfId="0" applyNumberFormat="1" applyBorder="1" applyAlignment="1">
      <alignment horizontal="center"/>
    </xf>
    <xf numFmtId="2" fontId="0" fillId="0" borderId="7" xfId="0" applyNumberFormat="1" applyBorder="1" applyAlignment="1">
      <alignment horizontal="center"/>
    </xf>
    <xf numFmtId="0" fontId="0" fillId="0" borderId="4" xfId="0" applyBorder="1" applyAlignment="1">
      <alignment horizontal="center"/>
    </xf>
    <xf numFmtId="0" fontId="0" fillId="0" borderId="0" xfId="0" applyAlignment="1">
      <alignment vertical="center" wrapText="1"/>
    </xf>
    <xf numFmtId="0" fontId="0" fillId="0" borderId="0" xfId="0" applyAlignment="1">
      <alignment vertical="center"/>
    </xf>
    <xf numFmtId="166" fontId="0" fillId="0" borderId="6" xfId="0" applyNumberFormat="1" applyBorder="1" applyAlignment="1">
      <alignment horizontal="center"/>
    </xf>
    <xf numFmtId="166" fontId="0" fillId="0" borderId="13" xfId="0" applyNumberFormat="1" applyBorder="1" applyAlignment="1">
      <alignment horizontal="center"/>
    </xf>
    <xf numFmtId="0" fontId="0" fillId="0" borderId="14" xfId="0" applyFont="1" applyBorder="1" applyAlignment="1">
      <alignment horizontal="center"/>
    </xf>
    <xf numFmtId="0" fontId="0" fillId="0" borderId="0" xfId="0" applyFont="1"/>
    <xf numFmtId="0" fontId="0" fillId="0" borderId="15" xfId="0" applyFont="1" applyBorder="1"/>
    <xf numFmtId="0" fontId="0" fillId="0" borderId="12" xfId="0" applyBorder="1"/>
    <xf numFmtId="0" fontId="0" fillId="0" borderId="14" xfId="0" applyFont="1" applyBorder="1"/>
    <xf numFmtId="0" fontId="0" fillId="0" borderId="0" xfId="0" applyFont="1" applyAlignment="1">
      <alignment horizontal="center"/>
    </xf>
    <xf numFmtId="0" fontId="2" fillId="0" borderId="0" xfId="0" applyFont="1" applyBorder="1"/>
    <xf numFmtId="0" fontId="0" fillId="0" borderId="0" xfId="0" applyFill="1" applyBorder="1" applyAlignment="1">
      <alignment/>
    </xf>
    <xf numFmtId="0" fontId="1" fillId="0" borderId="0" xfId="0" applyFont="1" applyAlignment="1">
      <alignment vertical="center"/>
    </xf>
    <xf numFmtId="0" fontId="0" fillId="0" borderId="0" xfId="0" applyFont="1" applyBorder="1" applyAlignment="1">
      <alignment horizont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Fill="1" applyBorder="1" applyAlignment="1">
      <alignment horizontal="center"/>
    </xf>
    <xf numFmtId="0" fontId="2" fillId="0" borderId="2" xfId="0" applyFont="1" applyBorder="1"/>
    <xf numFmtId="0" fontId="2" fillId="0" borderId="2" xfId="0" applyFont="1" applyFill="1" applyBorder="1" applyAlignment="1">
      <alignment horizontal="center"/>
    </xf>
    <xf numFmtId="0" fontId="2" fillId="0" borderId="2" xfId="0" applyFont="1" applyFill="1" applyBorder="1" applyAlignment="1">
      <alignment horizontal="left"/>
    </xf>
    <xf numFmtId="20" fontId="0" fillId="0" borderId="0" xfId="0" applyNumberFormat="1" applyFont="1" applyAlignment="1" quotePrefix="1">
      <alignment horizontal="center"/>
    </xf>
    <xf numFmtId="0" fontId="0" fillId="0" borderId="0" xfId="0" applyFont="1" applyAlignment="1" quotePrefix="1">
      <alignment horizontal="center"/>
    </xf>
    <xf numFmtId="0" fontId="7" fillId="0" borderId="0" xfId="0" applyFont="1"/>
    <xf numFmtId="0" fontId="0" fillId="0" borderId="0" xfId="0" applyFill="1"/>
    <xf numFmtId="0" fontId="0" fillId="2" borderId="15" xfId="0" applyFill="1" applyBorder="1" applyAlignment="1">
      <alignment horizontal="center"/>
    </xf>
    <xf numFmtId="0" fontId="0" fillId="2" borderId="0" xfId="0" applyFill="1" applyAlignment="1">
      <alignment horizontal="center"/>
    </xf>
    <xf numFmtId="0" fontId="0" fillId="0" borderId="0" xfId="0" applyFill="1" applyBorder="1" applyAlignment="1">
      <alignment wrapText="1"/>
    </xf>
    <xf numFmtId="0" fontId="0" fillId="0" borderId="12" xfId="0" applyBorder="1" applyAlignment="1">
      <alignment horizontal="center"/>
    </xf>
    <xf numFmtId="0" fontId="0" fillId="0" borderId="16" xfId="0" applyBorder="1"/>
    <xf numFmtId="0" fontId="0" fillId="0" borderId="16" xfId="0" applyBorder="1" applyAlignment="1">
      <alignment horizontal="center"/>
    </xf>
    <xf numFmtId="166" fontId="0" fillId="0" borderId="12" xfId="0" applyNumberFormat="1" applyBorder="1" applyAlignment="1">
      <alignment horizontal="center"/>
    </xf>
    <xf numFmtId="166" fontId="0" fillId="0" borderId="16" xfId="0" applyNumberFormat="1" applyBorder="1" applyAlignment="1">
      <alignment horizontal="center"/>
    </xf>
    <xf numFmtId="0" fontId="0" fillId="2" borderId="2" xfId="0" applyFill="1" applyBorder="1" applyAlignment="1">
      <alignment horizontal="center"/>
    </xf>
    <xf numFmtId="49" fontId="1" fillId="0" borderId="0" xfId="0" applyNumberFormat="1" applyFont="1"/>
    <xf numFmtId="0" fontId="1" fillId="0" borderId="0" xfId="0" applyFont="1"/>
    <xf numFmtId="49" fontId="0" fillId="0" borderId="16" xfId="0" applyNumberFormat="1" applyFont="1" applyBorder="1"/>
    <xf numFmtId="0" fontId="10" fillId="0" borderId="0" xfId="0" applyFont="1" applyAlignment="1">
      <alignment vertical="center"/>
    </xf>
    <xf numFmtId="0" fontId="11" fillId="0" borderId="0" xfId="0" applyFont="1" applyAlignment="1">
      <alignment vertical="center"/>
    </xf>
    <xf numFmtId="0" fontId="11" fillId="0" borderId="2" xfId="0" applyFont="1" applyFill="1" applyBorder="1" applyAlignment="1">
      <alignment vertical="center"/>
    </xf>
    <xf numFmtId="0" fontId="11" fillId="3" borderId="16" xfId="0" applyFont="1" applyFill="1" applyBorder="1" applyAlignment="1">
      <alignment horizontal="left" vertical="center"/>
    </xf>
    <xf numFmtId="168" fontId="11" fillId="3" borderId="12" xfId="0" applyNumberFormat="1" applyFont="1" applyFill="1" applyBorder="1" applyAlignment="1" applyProtection="1">
      <alignment horizontal="left" vertical="center"/>
      <protection locked="0"/>
    </xf>
    <xf numFmtId="0" fontId="13" fillId="0" borderId="0" xfId="0" applyFont="1" applyAlignment="1">
      <alignment vertical="center"/>
    </xf>
    <xf numFmtId="0" fontId="11" fillId="0" borderId="17" xfId="0" applyFont="1" applyFill="1" applyBorder="1" applyAlignment="1">
      <alignment vertical="center"/>
    </xf>
    <xf numFmtId="165" fontId="11" fillId="3" borderId="12" xfId="0" applyNumberFormat="1" applyFont="1" applyFill="1" applyBorder="1" applyAlignment="1" applyProtection="1">
      <alignment horizontal="left" vertical="center"/>
      <protection locked="0"/>
    </xf>
    <xf numFmtId="0" fontId="10" fillId="0" borderId="2" xfId="0" applyFont="1" applyBorder="1" applyAlignment="1">
      <alignment horizontal="left" vertical="center"/>
    </xf>
    <xf numFmtId="0" fontId="11" fillId="4" borderId="16" xfId="0" applyFont="1" applyFill="1" applyBorder="1" applyAlignment="1" applyProtection="1">
      <alignment horizontal="left" vertical="center"/>
      <protection locked="0"/>
    </xf>
    <xf numFmtId="0" fontId="11" fillId="4" borderId="16" xfId="0" applyFont="1" applyFill="1" applyBorder="1" applyAlignment="1">
      <alignment horizontal="left" vertical="center"/>
    </xf>
    <xf numFmtId="0" fontId="10" fillId="0" borderId="0" xfId="0" applyFont="1" applyAlignment="1" applyProtection="1">
      <alignment horizontal="center" vertical="center"/>
      <protection locked="0"/>
    </xf>
    <xf numFmtId="168" fontId="11" fillId="3" borderId="16" xfId="0" applyNumberFormat="1" applyFont="1" applyFill="1" applyBorder="1" applyAlignment="1">
      <alignment horizontal="left" vertical="center"/>
    </xf>
    <xf numFmtId="168" fontId="11" fillId="0" borderId="2" xfId="0" applyNumberFormat="1" applyFont="1" applyFill="1" applyBorder="1" applyAlignment="1">
      <alignment horizontal="left" vertical="center"/>
    </xf>
    <xf numFmtId="168" fontId="11" fillId="4" borderId="16" xfId="0" applyNumberFormat="1" applyFont="1" applyFill="1" applyBorder="1" applyAlignment="1" applyProtection="1">
      <alignment horizontal="left" vertical="center"/>
      <protection locked="0"/>
    </xf>
    <xf numFmtId="168" fontId="11" fillId="4" borderId="16" xfId="0" applyNumberFormat="1" applyFont="1" applyFill="1" applyBorder="1" applyAlignment="1">
      <alignment horizontal="left" vertical="center"/>
    </xf>
    <xf numFmtId="165" fontId="11" fillId="3" borderId="16" xfId="0" applyNumberFormat="1" applyFont="1" applyFill="1" applyBorder="1" applyAlignment="1">
      <alignment horizontal="left" vertical="center"/>
    </xf>
    <xf numFmtId="165" fontId="11" fillId="0" borderId="2" xfId="0" applyNumberFormat="1" applyFont="1" applyFill="1" applyBorder="1" applyAlignment="1">
      <alignment horizontal="left" vertical="center"/>
    </xf>
    <xf numFmtId="165" fontId="11" fillId="4" borderId="16" xfId="0" applyNumberFormat="1" applyFont="1" applyFill="1" applyBorder="1" applyAlignment="1" applyProtection="1">
      <alignment horizontal="left" vertical="center"/>
      <protection locked="0"/>
    </xf>
    <xf numFmtId="165" fontId="11" fillId="4" borderId="16" xfId="0" applyNumberFormat="1" applyFont="1" applyFill="1" applyBorder="1" applyAlignment="1">
      <alignment horizontal="left" vertical="center"/>
    </xf>
    <xf numFmtId="1" fontId="11" fillId="0" borderId="2" xfId="0" applyNumberFormat="1" applyFont="1" applyFill="1" applyBorder="1" applyAlignment="1">
      <alignment horizontal="left" vertical="center"/>
    </xf>
    <xf numFmtId="1" fontId="11" fillId="3" borderId="16" xfId="0" applyNumberFormat="1" applyFont="1" applyFill="1" applyBorder="1" applyAlignment="1">
      <alignment horizontal="left" vertical="center"/>
    </xf>
    <xf numFmtId="1" fontId="11" fillId="4" borderId="16" xfId="0" applyNumberFormat="1" applyFont="1" applyFill="1" applyBorder="1" applyAlignment="1" applyProtection="1">
      <alignment horizontal="left" vertical="center"/>
      <protection locked="0"/>
    </xf>
    <xf numFmtId="1" fontId="11" fillId="4" borderId="16" xfId="0" applyNumberFormat="1" applyFont="1" applyFill="1" applyBorder="1" applyAlignment="1">
      <alignment horizontal="left" vertical="center"/>
    </xf>
    <xf numFmtId="0" fontId="11" fillId="0" borderId="1" xfId="0" applyFont="1" applyFill="1" applyBorder="1" applyAlignment="1">
      <alignment vertical="center"/>
    </xf>
    <xf numFmtId="1" fontId="11" fillId="0" borderId="1" xfId="0" applyNumberFormat="1" applyFont="1" applyFill="1" applyBorder="1" applyAlignment="1">
      <alignment horizontal="left" vertical="center"/>
    </xf>
    <xf numFmtId="1" fontId="11" fillId="3" borderId="3" xfId="0" applyNumberFormat="1" applyFont="1" applyFill="1" applyBorder="1" applyAlignment="1">
      <alignment horizontal="left" vertical="center"/>
    </xf>
    <xf numFmtId="1" fontId="11" fillId="3" borderId="3" xfId="0" applyNumberFormat="1" applyFont="1" applyFill="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8"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Alignment="1">
      <alignment horizontal="center" vertical="center"/>
    </xf>
    <xf numFmtId="0" fontId="11" fillId="5" borderId="19" xfId="0" applyFont="1" applyFill="1" applyBorder="1" applyAlignment="1">
      <alignment horizontal="right"/>
    </xf>
    <xf numFmtId="3" fontId="11" fillId="5" borderId="20" xfId="0" applyNumberFormat="1" applyFont="1" applyFill="1" applyBorder="1" applyAlignment="1">
      <alignment horizontal="center"/>
    </xf>
    <xf numFmtId="0" fontId="11" fillId="5" borderId="21" xfId="0" applyFont="1" applyFill="1" applyBorder="1" applyAlignment="1">
      <alignment horizontal="left"/>
    </xf>
    <xf numFmtId="0" fontId="11" fillId="0" borderId="0" xfId="0" applyFont="1" applyAlignment="1">
      <alignment vertical="center"/>
    </xf>
    <xf numFmtId="0" fontId="15" fillId="0" borderId="0" xfId="0" applyFont="1" applyAlignment="1">
      <alignment vertical="center"/>
    </xf>
    <xf numFmtId="2" fontId="11" fillId="0" borderId="2" xfId="0" applyNumberFormat="1" applyFont="1" applyFill="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2" fontId="11" fillId="0" borderId="2" xfId="0" applyNumberFormat="1" applyFont="1" applyBorder="1" applyAlignment="1">
      <alignment horizontal="center" vertical="center"/>
    </xf>
    <xf numFmtId="2" fontId="11" fillId="0" borderId="12" xfId="0" applyNumberFormat="1" applyFont="1" applyBorder="1" applyAlignment="1">
      <alignment horizontal="center" vertical="center"/>
    </xf>
    <xf numFmtId="0" fontId="11" fillId="5" borderId="19" xfId="0" applyFont="1" applyFill="1" applyBorder="1" applyAlignment="1">
      <alignment horizontal="right" vertical="center"/>
    </xf>
    <xf numFmtId="3" fontId="11" fillId="5" borderId="20" xfId="0" applyNumberFormat="1" applyFont="1" applyFill="1" applyBorder="1" applyAlignment="1">
      <alignment horizontal="center" vertical="center"/>
    </xf>
    <xf numFmtId="0" fontId="11" fillId="5" borderId="21" xfId="0" applyFont="1" applyFill="1" applyBorder="1" applyAlignment="1">
      <alignment horizontal="left" vertical="center"/>
    </xf>
    <xf numFmtId="3" fontId="11" fillId="0" borderId="0" xfId="0" applyNumberFormat="1" applyFont="1" applyFill="1" applyBorder="1" applyAlignment="1">
      <alignment vertical="center"/>
    </xf>
    <xf numFmtId="0" fontId="11" fillId="0" borderId="2" xfId="0" applyFont="1" applyBorder="1" applyAlignment="1">
      <alignment horizontal="center" vertical="center"/>
    </xf>
    <xf numFmtId="0" fontId="12" fillId="0" borderId="0" xfId="0" applyFont="1" applyAlignment="1">
      <alignment vertical="center"/>
    </xf>
    <xf numFmtId="2" fontId="11" fillId="0" borderId="1" xfId="0" applyNumberFormat="1" applyFont="1" applyBorder="1" applyAlignment="1">
      <alignment horizontal="center" vertical="center"/>
    </xf>
    <xf numFmtId="2" fontId="11" fillId="0" borderId="7" xfId="0" applyNumberFormat="1" applyFont="1" applyBorder="1" applyAlignment="1">
      <alignment horizontal="center" vertical="center"/>
    </xf>
    <xf numFmtId="164" fontId="11" fillId="0" borderId="2" xfId="0" applyNumberFormat="1" applyFont="1" applyFill="1" applyBorder="1" applyAlignment="1">
      <alignment horizontal="center" vertical="center"/>
    </xf>
    <xf numFmtId="164" fontId="11" fillId="0" borderId="2" xfId="0" applyNumberFormat="1" applyFont="1" applyBorder="1" applyAlignment="1">
      <alignment horizontal="center" vertical="center"/>
    </xf>
    <xf numFmtId="0" fontId="11" fillId="0" borderId="0" xfId="0" applyFont="1" applyBorder="1" applyAlignment="1">
      <alignment vertical="center"/>
    </xf>
    <xf numFmtId="2" fontId="11" fillId="0" borderId="1" xfId="0" applyNumberFormat="1" applyFont="1" applyFill="1" applyBorder="1" applyAlignment="1">
      <alignment horizontal="center"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2" xfId="0" applyFont="1" applyBorder="1" applyAlignment="1">
      <alignment horizontal="center" vertical="center"/>
    </xf>
    <xf numFmtId="2" fontId="11" fillId="0" borderId="22"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164" fontId="11" fillId="0" borderId="11" xfId="0" applyNumberFormat="1" applyFont="1" applyFill="1" applyBorder="1" applyAlignment="1">
      <alignment horizontal="center" vertical="center"/>
    </xf>
    <xf numFmtId="0" fontId="11" fillId="0" borderId="23" xfId="0" applyFont="1" applyBorder="1" applyAlignment="1">
      <alignment vertical="center"/>
    </xf>
    <xf numFmtId="2" fontId="11" fillId="0" borderId="0" xfId="0" applyNumberFormat="1" applyFont="1" applyFill="1" applyBorder="1" applyAlignment="1">
      <alignment horizontal="center" vertical="center"/>
    </xf>
    <xf numFmtId="0" fontId="11" fillId="0" borderId="18" xfId="0" applyFont="1" applyBorder="1" applyAlignment="1" quotePrefix="1">
      <alignment horizontal="center" vertical="center"/>
    </xf>
    <xf numFmtId="0" fontId="11" fillId="0" borderId="2" xfId="0" applyFont="1" applyFill="1" applyBorder="1" applyAlignment="1" quotePrefix="1">
      <alignment horizontal="center" vertical="center"/>
    </xf>
    <xf numFmtId="0" fontId="11" fillId="0" borderId="1" xfId="0" applyFont="1" applyFill="1" applyBorder="1" applyAlignment="1" quotePrefix="1">
      <alignment horizontal="center" vertical="center"/>
    </xf>
    <xf numFmtId="0" fontId="11" fillId="0" borderId="17" xfId="0" applyFont="1" applyBorder="1" applyAlignment="1">
      <alignment vertical="center"/>
    </xf>
    <xf numFmtId="164" fontId="11" fillId="0" borderId="18"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2" fillId="0" borderId="24" xfId="0" applyFont="1" applyFill="1" applyBorder="1" applyAlignment="1">
      <alignment vertical="center"/>
    </xf>
    <xf numFmtId="0" fontId="23" fillId="0" borderId="0" xfId="0"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4" xfId="0" applyFont="1" applyFill="1" applyBorder="1" applyAlignment="1">
      <alignment vertical="center"/>
    </xf>
    <xf numFmtId="0" fontId="25" fillId="0" borderId="0" xfId="0" applyFont="1" applyAlignment="1">
      <alignment vertical="center"/>
    </xf>
    <xf numFmtId="0" fontId="18" fillId="0" borderId="0" xfId="0" applyFont="1" applyFill="1" applyBorder="1" applyAlignment="1">
      <alignment vertical="center"/>
    </xf>
    <xf numFmtId="0" fontId="26" fillId="0" borderId="0" xfId="0" applyFont="1" applyFill="1" applyBorder="1" applyAlignment="1">
      <alignment vertical="center"/>
    </xf>
    <xf numFmtId="0" fontId="11" fillId="0" borderId="0" xfId="0" applyFont="1" applyFill="1" applyBorder="1" applyAlignment="1">
      <alignment horizontal="center" vertical="center"/>
    </xf>
    <xf numFmtId="2" fontId="11" fillId="0" borderId="23" xfId="0" applyNumberFormat="1" applyFont="1" applyFill="1" applyBorder="1" applyAlignment="1">
      <alignment horizontal="center" vertical="center"/>
    </xf>
    <xf numFmtId="2" fontId="11" fillId="0" borderId="0" xfId="0" applyNumberFormat="1" applyFont="1" applyFill="1" applyBorder="1" applyAlignment="1">
      <alignment vertical="center"/>
    </xf>
    <xf numFmtId="0" fontId="11" fillId="0" borderId="25" xfId="0" applyFont="1" applyFill="1" applyBorder="1" applyAlignment="1" quotePrefix="1">
      <alignment horizontal="center" vertical="center"/>
    </xf>
    <xf numFmtId="0" fontId="11" fillId="0" borderId="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9" fillId="0" borderId="0" xfId="0" applyFont="1" applyFill="1" applyBorder="1" applyAlignment="1">
      <alignment horizontal="center" vertical="center"/>
    </xf>
    <xf numFmtId="164" fontId="11" fillId="0" borderId="23" xfId="0" applyNumberFormat="1" applyFont="1" applyFill="1" applyBorder="1" applyAlignment="1">
      <alignment horizontal="center" vertical="center"/>
    </xf>
    <xf numFmtId="0" fontId="12" fillId="0" borderId="0" xfId="0" applyFont="1" applyBorder="1" applyAlignment="1">
      <alignment horizontal="left" vertical="center"/>
    </xf>
    <xf numFmtId="0" fontId="11" fillId="0" borderId="0" xfId="0" applyFont="1" applyFill="1" applyBorder="1" applyAlignment="1" quotePrefix="1">
      <alignment horizontal="center" vertical="center"/>
    </xf>
    <xf numFmtId="0" fontId="12" fillId="0" borderId="0" xfId="0" applyFont="1" applyFill="1" applyBorder="1" applyAlignment="1">
      <alignment vertical="center"/>
    </xf>
    <xf numFmtId="164" fontId="11" fillId="0" borderId="1"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23" xfId="0" applyNumberFormat="1" applyFont="1" applyBorder="1" applyAlignment="1">
      <alignment horizontal="center" vertical="center"/>
    </xf>
    <xf numFmtId="0" fontId="11" fillId="0" borderId="23" xfId="0" applyFont="1" applyBorder="1" applyAlignment="1">
      <alignment horizontal="center" vertical="center"/>
    </xf>
    <xf numFmtId="0" fontId="12" fillId="0" borderId="0" xfId="0" applyFont="1" applyFill="1" applyBorder="1" applyAlignment="1">
      <alignment horizontal="left" vertical="center"/>
    </xf>
    <xf numFmtId="164" fontId="11" fillId="0" borderId="0" xfId="0" applyNumberFormat="1" applyFont="1" applyFill="1" applyBorder="1" applyAlignment="1">
      <alignment horizontal="center" vertical="center"/>
    </xf>
    <xf numFmtId="166" fontId="11" fillId="0" borderId="0" xfId="0" applyNumberFormat="1" applyFont="1" applyFill="1" applyBorder="1" applyAlignment="1">
      <alignment horizontal="center" vertical="center"/>
    </xf>
    <xf numFmtId="0" fontId="11" fillId="0" borderId="0" xfId="0" applyFont="1" applyBorder="1" applyAlignment="1" quotePrefix="1">
      <alignment horizontal="center" vertical="center"/>
    </xf>
    <xf numFmtId="0" fontId="11" fillId="4" borderId="15" xfId="0"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xf>
    <xf numFmtId="167"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167" fontId="11" fillId="0" borderId="13" xfId="0" applyNumberFormat="1" applyFont="1" applyFill="1" applyBorder="1" applyAlignment="1" quotePrefix="1">
      <alignment horizontal="center" vertical="center"/>
    </xf>
    <xf numFmtId="166" fontId="11" fillId="0" borderId="13"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0" fontId="11" fillId="0" borderId="26" xfId="0" applyFont="1" applyFill="1" applyBorder="1" applyAlignment="1" quotePrefix="1">
      <alignment horizontal="center" vertical="center"/>
    </xf>
    <xf numFmtId="49" fontId="11" fillId="0" borderId="0" xfId="0" applyNumberFormat="1" applyFont="1" applyFill="1" applyBorder="1" applyAlignment="1">
      <alignment horizontal="center" vertical="center"/>
    </xf>
    <xf numFmtId="2" fontId="11" fillId="0" borderId="0" xfId="0" applyNumberFormat="1" applyFont="1" applyFill="1" applyBorder="1" applyAlignment="1" quotePrefix="1">
      <alignment horizontal="center" vertical="center"/>
    </xf>
    <xf numFmtId="2" fontId="18" fillId="0" borderId="0" xfId="0" applyNumberFormat="1" applyFont="1" applyFill="1" applyBorder="1" applyAlignment="1">
      <alignment horizontal="left" vertical="center"/>
    </xf>
    <xf numFmtId="2" fontId="11" fillId="0" borderId="0" xfId="0" applyNumberFormat="1" applyFont="1" applyFill="1" applyBorder="1" applyAlignment="1">
      <alignment horizontal="left" vertical="center"/>
    </xf>
    <xf numFmtId="2" fontId="12" fillId="0" borderId="0" xfId="0" applyNumberFormat="1" applyFont="1" applyFill="1" applyBorder="1" applyAlignment="1">
      <alignment horizontal="center" vertical="center"/>
    </xf>
    <xf numFmtId="0" fontId="12" fillId="0" borderId="0" xfId="0" applyFont="1" applyBorder="1" applyAlignment="1">
      <alignment vertical="center" wrapText="1"/>
    </xf>
    <xf numFmtId="0" fontId="11" fillId="0" borderId="0" xfId="0" applyFont="1"/>
    <xf numFmtId="0" fontId="10" fillId="6" borderId="0" xfId="0" applyFont="1" applyFill="1" applyBorder="1" applyAlignment="1">
      <alignment vertical="center"/>
    </xf>
    <xf numFmtId="0" fontId="27" fillId="6" borderId="0" xfId="0" applyFont="1" applyFill="1" applyBorder="1" applyAlignment="1">
      <alignment horizontal="center" vertical="center"/>
    </xf>
    <xf numFmtId="0" fontId="11" fillId="6" borderId="0" xfId="0" applyFont="1" applyFill="1"/>
    <xf numFmtId="170" fontId="11" fillId="0" borderId="4" xfId="0" applyNumberFormat="1" applyFont="1" applyFill="1" applyBorder="1" applyAlignment="1">
      <alignment vertical="center"/>
    </xf>
    <xf numFmtId="170" fontId="11" fillId="0" borderId="0" xfId="0" applyNumberFormat="1" applyFont="1" applyFill="1" applyBorder="1" applyAlignment="1">
      <alignment vertical="center"/>
    </xf>
    <xf numFmtId="0" fontId="28" fillId="0" borderId="0" xfId="0" applyFont="1" applyAlignment="1">
      <alignment horizontal="center"/>
    </xf>
    <xf numFmtId="0" fontId="19" fillId="0" borderId="0" xfId="0" applyFont="1" applyFill="1" applyAlignment="1">
      <alignment vertical="center" wrapText="1"/>
    </xf>
    <xf numFmtId="0" fontId="11" fillId="0" borderId="10" xfId="0" applyFont="1" applyFill="1" applyBorder="1" applyAlignment="1">
      <alignment horizontal="center" vertical="center" wrapText="1"/>
    </xf>
    <xf numFmtId="0" fontId="11" fillId="0" borderId="0" xfId="0" applyFont="1" applyAlignment="1">
      <alignment vertical="center"/>
    </xf>
    <xf numFmtId="0" fontId="11" fillId="0" borderId="5" xfId="0" applyFont="1" applyBorder="1" applyAlignment="1">
      <alignment vertical="center"/>
    </xf>
    <xf numFmtId="0" fontId="12" fillId="0" borderId="20" xfId="0" applyFont="1" applyBorder="1" applyAlignment="1">
      <alignment horizontal="centerContinuous" vertical="center"/>
    </xf>
    <xf numFmtId="0" fontId="12" fillId="0" borderId="27" xfId="0" applyFont="1" applyBorder="1" applyAlignment="1">
      <alignment horizontal="centerContinuous" vertical="center"/>
    </xf>
    <xf numFmtId="0" fontId="12" fillId="0" borderId="0" xfId="0" applyFont="1" applyBorder="1" applyAlignment="1">
      <alignment horizontal="center" vertical="center"/>
    </xf>
    <xf numFmtId="169" fontId="11" fillId="0" borderId="0"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166" fontId="11" fillId="0" borderId="25" xfId="0" applyNumberFormat="1" applyFont="1" applyBorder="1" applyAlignment="1">
      <alignment horizontal="center" vertical="center"/>
    </xf>
    <xf numFmtId="166" fontId="11" fillId="0" borderId="26" xfId="0" applyNumberFormat="1" applyFont="1" applyBorder="1" applyAlignment="1">
      <alignment horizontal="center" vertical="center"/>
    </xf>
    <xf numFmtId="166" fontId="11" fillId="0" borderId="2" xfId="0" applyNumberFormat="1" applyFont="1" applyBorder="1" applyAlignment="1">
      <alignment horizontal="center" vertical="center"/>
    </xf>
    <xf numFmtId="166" fontId="11" fillId="0" borderId="0" xfId="0" applyNumberFormat="1" applyFont="1" applyBorder="1" applyAlignment="1">
      <alignment horizontal="center" vertical="center"/>
    </xf>
    <xf numFmtId="0" fontId="11" fillId="0" borderId="4" xfId="0" applyFont="1" applyFill="1" applyBorder="1" applyAlignment="1">
      <alignment/>
    </xf>
    <xf numFmtId="0" fontId="11" fillId="0" borderId="0" xfId="0" applyFont="1" applyFill="1" applyBorder="1" applyAlignment="1">
      <alignment vertical="top"/>
    </xf>
    <xf numFmtId="0" fontId="11" fillId="0" borderId="0" xfId="0" applyFont="1" applyFill="1" applyBorder="1" applyAlignment="1">
      <alignment/>
    </xf>
    <xf numFmtId="49" fontId="11"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166" fontId="11" fillId="0" borderId="0" xfId="0" applyNumberFormat="1"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xf>
    <xf numFmtId="0" fontId="19"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2" xfId="0" applyFont="1" applyBorder="1" applyAlignment="1">
      <alignment horizontal="center" vertical="center"/>
    </xf>
    <xf numFmtId="166" fontId="11" fillId="0" borderId="10" xfId="0" applyNumberFormat="1" applyFont="1" applyBorder="1" applyAlignment="1">
      <alignment horizontal="center" vertical="center"/>
    </xf>
    <xf numFmtId="166" fontId="11" fillId="0" borderId="11" xfId="0" applyNumberFormat="1" applyFont="1" applyBorder="1" applyAlignment="1">
      <alignment horizontal="center" vertical="center"/>
    </xf>
    <xf numFmtId="0" fontId="12" fillId="0" borderId="29" xfId="0" applyFont="1" applyFill="1" applyBorder="1" applyAlignment="1" applyProtection="1">
      <alignment horizontal="centerContinuous" vertical="top" wrapText="1"/>
      <protection locked="0"/>
    </xf>
    <xf numFmtId="0" fontId="12" fillId="0" borderId="30" xfId="0" applyFont="1" applyFill="1" applyBorder="1" applyAlignment="1">
      <alignment horizontal="centerContinuous" vertical="center" wrapText="1"/>
    </xf>
    <xf numFmtId="0" fontId="12" fillId="0" borderId="31" xfId="0" applyFont="1" applyFill="1" applyBorder="1" applyAlignment="1">
      <alignment horizontal="centerContinuous" vertical="center" wrapText="1"/>
    </xf>
    <xf numFmtId="0" fontId="11" fillId="0" borderId="0" xfId="0" applyFont="1" applyBorder="1" applyAlignment="1">
      <alignment horizontal="left" vertical="center"/>
    </xf>
    <xf numFmtId="0" fontId="12" fillId="0" borderId="0" xfId="0" applyFont="1" applyFill="1" applyBorder="1" applyAlignment="1">
      <alignment horizontal="center" vertical="top"/>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0" fontId="11" fillId="0" borderId="0" xfId="0" applyFont="1" applyFill="1" applyBorder="1" applyAlignment="1" quotePrefix="1">
      <alignment horizontal="center"/>
    </xf>
    <xf numFmtId="166" fontId="11" fillId="0" borderId="0" xfId="0" applyNumberFormat="1" applyFont="1" applyFill="1" applyBorder="1" applyAlignment="1">
      <alignment/>
    </xf>
    <xf numFmtId="0" fontId="31" fillId="0" borderId="0" xfId="0" applyFont="1" applyFill="1" applyBorder="1" applyAlignment="1">
      <alignment horizontal="left"/>
    </xf>
    <xf numFmtId="0" fontId="11" fillId="0" borderId="0" xfId="0" applyFont="1" applyFill="1" applyBorder="1" applyAlignment="1">
      <alignment horizontal="left"/>
    </xf>
    <xf numFmtId="164" fontId="11" fillId="0" borderId="0" xfId="0" applyNumberFormat="1" applyFont="1" applyFill="1" applyBorder="1" applyAlignment="1">
      <alignment horizontal="left"/>
    </xf>
    <xf numFmtId="0" fontId="32" fillId="0" borderId="0" xfId="0" applyFont="1" applyFill="1" applyBorder="1" applyAlignment="1">
      <alignment/>
    </xf>
    <xf numFmtId="0" fontId="34" fillId="0" borderId="0" xfId="0" applyFont="1" applyFill="1" applyBorder="1" applyAlignment="1">
      <alignment wrapText="1"/>
    </xf>
    <xf numFmtId="0" fontId="34" fillId="0" borderId="0" xfId="0" applyFont="1" applyAlignment="1">
      <alignment wrapText="1"/>
    </xf>
    <xf numFmtId="0" fontId="34" fillId="0" borderId="0" xfId="0" applyFont="1" applyFill="1" applyBorder="1" applyAlignment="1">
      <alignment vertical="top" wrapText="1"/>
    </xf>
    <xf numFmtId="49" fontId="12" fillId="0" borderId="0" xfId="0" applyNumberFormat="1" applyFont="1" applyFill="1" applyBorder="1" applyAlignment="1">
      <alignment horizontal="center"/>
    </xf>
    <xf numFmtId="0" fontId="12" fillId="0" borderId="32" xfId="0" applyFont="1" applyFill="1" applyBorder="1" applyAlignment="1">
      <alignment horizontal="center" vertical="center" wrapText="1"/>
    </xf>
    <xf numFmtId="0" fontId="11" fillId="0" borderId="0" xfId="0" applyFont="1" applyFill="1" applyBorder="1" applyAlignment="1">
      <alignment horizontal="center" vertical="top"/>
    </xf>
    <xf numFmtId="0" fontId="11" fillId="0" borderId="10" xfId="0" applyFont="1" applyFill="1" applyBorder="1" applyAlignment="1">
      <alignment horizontal="center" vertical="top" wrapText="1"/>
    </xf>
    <xf numFmtId="0" fontId="12" fillId="0" borderId="24" xfId="0" applyFont="1" applyFill="1" applyBorder="1" applyAlignment="1">
      <alignment/>
    </xf>
    <xf numFmtId="166" fontId="11" fillId="0" borderId="30" xfId="0" applyNumberFormat="1" applyFont="1" applyFill="1" applyBorder="1" applyAlignment="1">
      <alignment horizontal="left"/>
    </xf>
    <xf numFmtId="0" fontId="12" fillId="0" borderId="16" xfId="0" applyFont="1" applyFill="1" applyBorder="1" applyAlignment="1">
      <alignment horizontal="left" vertical="center"/>
    </xf>
    <xf numFmtId="166" fontId="11" fillId="0" borderId="16" xfId="0" applyNumberFormat="1" applyFont="1" applyFill="1" applyBorder="1" applyAlignment="1">
      <alignment horizontal="left" vertical="center"/>
    </xf>
    <xf numFmtId="0" fontId="12" fillId="0" borderId="33" xfId="0" applyFont="1" applyFill="1" applyBorder="1" applyAlignment="1">
      <alignment horizontal="left" vertical="center"/>
    </xf>
    <xf numFmtId="166" fontId="11" fillId="0" borderId="0" xfId="0" applyNumberFormat="1" applyFont="1" applyAlignment="1">
      <alignment horizontal="center" vertical="center"/>
    </xf>
    <xf numFmtId="0" fontId="12" fillId="0" borderId="0" xfId="0" applyFont="1" applyFill="1" applyBorder="1" applyAlignment="1">
      <alignment horizontal="left"/>
    </xf>
    <xf numFmtId="0" fontId="11" fillId="0" borderId="0" xfId="0" applyFont="1" applyBorder="1"/>
    <xf numFmtId="166" fontId="30" fillId="0" borderId="2" xfId="0" applyNumberFormat="1" applyFont="1" applyFill="1" applyBorder="1" applyAlignment="1">
      <alignment horizontal="center" vertical="center" wrapText="1"/>
    </xf>
    <xf numFmtId="0" fontId="7" fillId="0" borderId="0" xfId="0" applyFont="1" applyAlignment="1">
      <alignment vertical="center"/>
    </xf>
    <xf numFmtId="0" fontId="37"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3" borderId="2" xfId="0" applyFill="1" applyBorder="1" applyAlignment="1">
      <alignment vertical="center"/>
    </xf>
    <xf numFmtId="0" fontId="0" fillId="7" borderId="2" xfId="0" applyFill="1" applyBorder="1" applyAlignment="1">
      <alignment vertical="center"/>
    </xf>
    <xf numFmtId="0" fontId="0" fillId="8" borderId="2" xfId="0" applyFill="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23" fillId="0" borderId="0" xfId="0" applyFont="1" applyFill="1" applyBorder="1" applyAlignment="1">
      <alignment vertical="center"/>
    </xf>
    <xf numFmtId="0" fontId="11" fillId="0" borderId="0" xfId="0" applyFont="1" applyAlignment="1">
      <alignment vertical="center"/>
    </xf>
    <xf numFmtId="0" fontId="11" fillId="4" borderId="12" xfId="0" applyFont="1" applyFill="1" applyBorder="1" applyAlignment="1" applyProtection="1">
      <alignment horizontal="center" vertical="center"/>
      <protection locked="0"/>
    </xf>
    <xf numFmtId="0" fontId="11" fillId="4" borderId="16"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protection/>
    </xf>
    <xf numFmtId="0" fontId="11" fillId="0" borderId="2" xfId="0" applyFont="1" applyBorder="1" applyAlignment="1" applyProtection="1">
      <alignment horizontal="center" vertical="center"/>
      <protection/>
    </xf>
    <xf numFmtId="3" fontId="11" fillId="0" borderId="2" xfId="0" applyNumberFormat="1" applyFont="1" applyFill="1" applyBorder="1" applyAlignment="1" applyProtection="1">
      <alignment horizontal="right" vertical="center" wrapText="1"/>
      <protection/>
    </xf>
    <xf numFmtId="0" fontId="11" fillId="0" borderId="0" xfId="0" applyFont="1" applyAlignment="1">
      <alignment vertical="center"/>
    </xf>
    <xf numFmtId="0" fontId="11" fillId="9" borderId="34" xfId="0" applyFont="1" applyFill="1" applyBorder="1" applyAlignment="1" applyProtection="1">
      <alignment vertical="center"/>
      <protection locked="0"/>
    </xf>
    <xf numFmtId="0" fontId="11" fillId="9" borderId="35" xfId="0" applyFont="1" applyFill="1" applyBorder="1" applyAlignment="1" applyProtection="1">
      <alignment vertical="center"/>
      <protection locked="0"/>
    </xf>
    <xf numFmtId="0" fontId="11" fillId="9" borderId="36" xfId="0" applyFont="1" applyFill="1" applyBorder="1" applyAlignment="1" applyProtection="1">
      <alignment vertical="center"/>
      <protection locked="0"/>
    </xf>
    <xf numFmtId="0" fontId="11" fillId="9" borderId="37" xfId="0" applyFont="1" applyFill="1" applyBorder="1" applyAlignment="1" applyProtection="1">
      <alignment vertical="center"/>
      <protection locked="0"/>
    </xf>
    <xf numFmtId="0" fontId="11" fillId="9" borderId="0" xfId="0" applyFont="1" applyFill="1" applyBorder="1" applyAlignment="1" applyProtection="1">
      <alignment vertical="center"/>
      <protection locked="0"/>
    </xf>
    <xf numFmtId="0" fontId="11" fillId="9" borderId="38" xfId="0" applyFont="1" applyFill="1" applyBorder="1" applyAlignment="1" applyProtection="1">
      <alignment vertical="center"/>
      <protection locked="0"/>
    </xf>
    <xf numFmtId="2" fontId="11" fillId="9" borderId="37" xfId="0" applyNumberFormat="1" applyFont="1" applyFill="1" applyBorder="1" applyAlignment="1" applyProtection="1">
      <alignment horizontal="center" vertical="center"/>
      <protection locked="0"/>
    </xf>
    <xf numFmtId="2" fontId="11" fillId="9" borderId="0" xfId="0" applyNumberFormat="1" applyFont="1" applyFill="1" applyBorder="1" applyAlignment="1" applyProtection="1">
      <alignment horizontal="center" vertical="center"/>
      <protection locked="0"/>
    </xf>
    <xf numFmtId="2" fontId="11" fillId="9" borderId="38" xfId="0" applyNumberFormat="1" applyFont="1" applyFill="1" applyBorder="1" applyAlignment="1" applyProtection="1">
      <alignment horizontal="center" vertical="center"/>
      <protection locked="0"/>
    </xf>
    <xf numFmtId="0" fontId="11" fillId="9" borderId="39" xfId="0" applyFont="1" applyFill="1" applyBorder="1" applyAlignment="1" applyProtection="1">
      <alignment vertical="center"/>
      <protection locked="0"/>
    </xf>
    <xf numFmtId="0" fontId="11" fillId="9" borderId="29" xfId="0" applyFont="1" applyFill="1" applyBorder="1" applyAlignment="1" applyProtection="1">
      <alignment vertical="center"/>
      <protection locked="0"/>
    </xf>
    <xf numFmtId="0" fontId="11" fillId="9" borderId="40" xfId="0" applyFont="1" applyFill="1" applyBorder="1" applyAlignment="1" applyProtection="1">
      <alignment vertical="center"/>
      <protection locked="0"/>
    </xf>
    <xf numFmtId="0" fontId="10" fillId="9" borderId="36" xfId="0" applyFont="1" applyFill="1" applyBorder="1" applyAlignment="1" applyProtection="1">
      <alignment vertical="center"/>
      <protection locked="0"/>
    </xf>
    <xf numFmtId="0" fontId="10" fillId="9" borderId="38" xfId="0" applyFont="1" applyFill="1" applyBorder="1" applyAlignment="1" applyProtection="1">
      <alignment vertical="center"/>
      <protection locked="0"/>
    </xf>
    <xf numFmtId="0" fontId="13" fillId="9" borderId="37" xfId="0" applyFont="1" applyFill="1" applyBorder="1" applyAlignment="1" applyProtection="1">
      <alignment vertical="center"/>
      <protection locked="0"/>
    </xf>
    <xf numFmtId="0" fontId="13" fillId="9" borderId="0" xfId="0" applyFont="1" applyFill="1" applyBorder="1" applyAlignment="1" applyProtection="1">
      <alignment vertical="center"/>
      <protection locked="0"/>
    </xf>
    <xf numFmtId="0" fontId="13" fillId="9" borderId="39" xfId="0" applyFont="1" applyFill="1" applyBorder="1" applyAlignment="1" applyProtection="1">
      <alignment vertical="center"/>
      <protection locked="0"/>
    </xf>
    <xf numFmtId="0" fontId="13" fillId="9" borderId="29" xfId="0" applyFont="1" applyFill="1" applyBorder="1" applyAlignment="1" applyProtection="1">
      <alignment vertical="center"/>
      <protection locked="0"/>
    </xf>
    <xf numFmtId="0" fontId="10" fillId="9" borderId="40" xfId="0" applyFont="1" applyFill="1" applyBorder="1" applyAlignment="1" applyProtection="1">
      <alignment vertical="center"/>
      <protection locked="0"/>
    </xf>
    <xf numFmtId="0" fontId="11" fillId="9" borderId="34" xfId="0" applyFont="1" applyFill="1" applyBorder="1" applyProtection="1">
      <protection locked="0"/>
    </xf>
    <xf numFmtId="0" fontId="11" fillId="9" borderId="35" xfId="0" applyFont="1" applyFill="1" applyBorder="1" applyProtection="1">
      <protection locked="0"/>
    </xf>
    <xf numFmtId="0" fontId="11" fillId="9" borderId="36" xfId="0" applyFont="1" applyFill="1" applyBorder="1" applyProtection="1">
      <protection locked="0"/>
    </xf>
    <xf numFmtId="0" fontId="11" fillId="9" borderId="37" xfId="0" applyFont="1" applyFill="1" applyBorder="1" applyProtection="1">
      <protection locked="0"/>
    </xf>
    <xf numFmtId="0" fontId="11" fillId="9" borderId="0" xfId="0" applyFont="1" applyFill="1" applyBorder="1" applyProtection="1">
      <protection locked="0"/>
    </xf>
    <xf numFmtId="0" fontId="11" fillId="9" borderId="38" xfId="0" applyFont="1" applyFill="1" applyBorder="1" applyProtection="1">
      <protection locked="0"/>
    </xf>
    <xf numFmtId="164" fontId="11" fillId="9" borderId="37" xfId="0" applyNumberFormat="1" applyFont="1" applyFill="1" applyBorder="1" applyAlignment="1" applyProtection="1">
      <alignment horizontal="center"/>
      <protection locked="0"/>
    </xf>
    <xf numFmtId="164" fontId="11" fillId="9" borderId="0" xfId="0" applyNumberFormat="1" applyFont="1" applyFill="1" applyBorder="1" applyAlignment="1" applyProtection="1">
      <alignment horizontal="center"/>
      <protection locked="0"/>
    </xf>
    <xf numFmtId="166"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protection locked="0"/>
    </xf>
    <xf numFmtId="0" fontId="11" fillId="9" borderId="38" xfId="0" applyFont="1" applyFill="1" applyBorder="1" applyAlignment="1" applyProtection="1">
      <alignment/>
      <protection locked="0"/>
    </xf>
    <xf numFmtId="0" fontId="12" fillId="9" borderId="37" xfId="0" applyFont="1" applyFill="1" applyBorder="1" applyAlignment="1" applyProtection="1">
      <alignment horizontal="center" vertical="top"/>
      <protection locked="0"/>
    </xf>
    <xf numFmtId="0" fontId="12" fillId="9" borderId="0" xfId="0" applyFont="1" applyFill="1" applyBorder="1" applyAlignment="1" applyProtection="1">
      <alignment horizontal="center" vertical="top"/>
      <protection locked="0"/>
    </xf>
    <xf numFmtId="0" fontId="11" fillId="9" borderId="0" xfId="0" applyFont="1" applyFill="1" applyBorder="1" applyAlignment="1" applyProtection="1">
      <alignment vertical="top"/>
      <protection locked="0"/>
    </xf>
    <xf numFmtId="0" fontId="12" fillId="9" borderId="0" xfId="0" applyFont="1" applyFill="1" applyBorder="1" applyAlignment="1" applyProtection="1">
      <alignment horizontal="center"/>
      <protection locked="0"/>
    </xf>
    <xf numFmtId="49" fontId="12" fillId="9" borderId="37" xfId="0" applyNumberFormat="1" applyFont="1" applyFill="1" applyBorder="1" applyAlignment="1" applyProtection="1">
      <alignment horizontal="center"/>
      <protection locked="0"/>
    </xf>
    <xf numFmtId="0" fontId="11" fillId="9" borderId="37" xfId="0" applyFont="1" applyFill="1" applyBorder="1" applyAlignment="1" applyProtection="1">
      <alignment horizontal="center" vertical="top"/>
      <protection locked="0"/>
    </xf>
    <xf numFmtId="0" fontId="11" fillId="9" borderId="0" xfId="0" applyFont="1" applyFill="1" applyBorder="1" applyAlignment="1" applyProtection="1">
      <alignment horizontal="center" vertical="top"/>
      <protection locked="0"/>
    </xf>
    <xf numFmtId="0" fontId="11" fillId="9" borderId="0" xfId="0" applyFont="1" applyFill="1" applyBorder="1" applyAlignment="1" applyProtection="1">
      <alignment horizontal="center"/>
      <protection locked="0"/>
    </xf>
    <xf numFmtId="164" fontId="11" fillId="9" borderId="39" xfId="0" applyNumberFormat="1" applyFont="1" applyFill="1" applyBorder="1" applyAlignment="1" applyProtection="1">
      <alignment horizontal="center"/>
      <protection locked="0"/>
    </xf>
    <xf numFmtId="164" fontId="11" fillId="9" borderId="29" xfId="0" applyNumberFormat="1" applyFont="1" applyFill="1" applyBorder="1" applyAlignment="1" applyProtection="1">
      <alignment horizontal="center"/>
      <protection locked="0"/>
    </xf>
    <xf numFmtId="166" fontId="11" fillId="9" borderId="29" xfId="0" applyNumberFormat="1" applyFont="1" applyFill="1" applyBorder="1" applyAlignment="1" applyProtection="1">
      <alignment horizontal="center"/>
      <protection locked="0"/>
    </xf>
    <xf numFmtId="0" fontId="11" fillId="9" borderId="29" xfId="0" applyFont="1" applyFill="1" applyBorder="1" applyAlignment="1" applyProtection="1">
      <alignment/>
      <protection locked="0"/>
    </xf>
    <xf numFmtId="0" fontId="11" fillId="9" borderId="40" xfId="0" applyFont="1" applyFill="1" applyBorder="1" applyAlignment="1" applyProtection="1">
      <alignment/>
      <protection locked="0"/>
    </xf>
    <xf numFmtId="0" fontId="41" fillId="0" borderId="0" xfId="0" applyFont="1" applyAlignment="1">
      <alignment vertical="center"/>
    </xf>
    <xf numFmtId="0" fontId="0" fillId="9" borderId="2" xfId="0" applyFill="1" applyBorder="1" applyAlignment="1">
      <alignment vertical="center"/>
    </xf>
    <xf numFmtId="166" fontId="11" fillId="0" borderId="3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vertical="center" wrapText="1"/>
    </xf>
    <xf numFmtId="166" fontId="11" fillId="0" borderId="18" xfId="0" applyNumberFormat="1" applyFont="1" applyBorder="1" applyAlignment="1">
      <alignment horizontal="center" vertical="center"/>
    </xf>
    <xf numFmtId="0" fontId="11" fillId="0" borderId="0" xfId="0" applyFont="1" applyAlignment="1">
      <alignment vertical="center"/>
    </xf>
    <xf numFmtId="166" fontId="11" fillId="0" borderId="41" xfId="0" applyNumberFormat="1" applyFont="1" applyBorder="1" applyAlignment="1">
      <alignment horizontal="center" vertical="center"/>
    </xf>
    <xf numFmtId="0" fontId="11" fillId="0" borderId="0" xfId="0" applyFont="1" applyAlignment="1" applyProtection="1">
      <alignment vertical="center"/>
      <protection locked="0"/>
    </xf>
    <xf numFmtId="166" fontId="11" fillId="0" borderId="2" xfId="0" applyNumberFormat="1" applyFont="1" applyFill="1" applyBorder="1" applyAlignment="1">
      <alignment horizontal="center" vertical="center"/>
    </xf>
    <xf numFmtId="166" fontId="0" fillId="10" borderId="0" xfId="0" applyNumberFormat="1" applyFill="1" applyBorder="1" applyAlignment="1" applyProtection="1">
      <alignment horizontal="center"/>
      <protection locked="0"/>
    </xf>
    <xf numFmtId="166" fontId="0" fillId="10" borderId="0" xfId="0" applyNumberFormat="1" applyFill="1" applyAlignment="1" applyProtection="1">
      <alignment horizontal="center"/>
      <protection locked="0"/>
    </xf>
    <xf numFmtId="164" fontId="0" fillId="10" borderId="1" xfId="0" applyNumberFormat="1" applyFill="1" applyBorder="1" applyAlignment="1" applyProtection="1">
      <alignment horizontal="center"/>
      <protection locked="0"/>
    </xf>
    <xf numFmtId="166" fontId="0" fillId="10" borderId="8" xfId="0" applyNumberFormat="1" applyFill="1" applyBorder="1" applyAlignment="1" applyProtection="1">
      <alignment horizontal="center"/>
      <protection locked="0"/>
    </xf>
    <xf numFmtId="166" fontId="0" fillId="10" borderId="5" xfId="0" applyNumberFormat="1" applyFill="1" applyBorder="1" applyAlignment="1" applyProtection="1">
      <alignment horizontal="center"/>
      <protection locked="0"/>
    </xf>
    <xf numFmtId="166" fontId="0" fillId="10" borderId="6" xfId="0" applyNumberFormat="1" applyFill="1" applyBorder="1" applyAlignment="1" applyProtection="1">
      <alignment horizontal="center"/>
      <protection locked="0"/>
    </xf>
    <xf numFmtId="166" fontId="0" fillId="10" borderId="42" xfId="0" applyNumberFormat="1" applyFill="1" applyBorder="1" applyAlignment="1" applyProtection="1">
      <alignment horizontal="center"/>
      <protection locked="0"/>
    </xf>
    <xf numFmtId="166" fontId="0" fillId="10" borderId="17" xfId="0" applyNumberFormat="1" applyFill="1" applyBorder="1" applyAlignment="1" applyProtection="1">
      <alignment horizontal="center"/>
      <protection locked="0"/>
    </xf>
    <xf numFmtId="166" fontId="0" fillId="10" borderId="8" xfId="0" applyNumberFormat="1" applyFont="1" applyFill="1" applyBorder="1" applyAlignment="1" applyProtection="1">
      <alignment horizontal="center"/>
      <protection locked="0"/>
    </xf>
    <xf numFmtId="166" fontId="0" fillId="10" borderId="43" xfId="0" applyNumberFormat="1" applyFill="1" applyBorder="1" applyAlignment="1" applyProtection="1">
      <alignment horizontal="center"/>
      <protection locked="0"/>
    </xf>
    <xf numFmtId="0" fontId="11" fillId="3" borderId="12" xfId="0" applyFont="1" applyFill="1" applyBorder="1" applyAlignment="1" applyProtection="1">
      <alignment horizontal="left" vertical="center"/>
      <protection locked="0"/>
    </xf>
    <xf numFmtId="0" fontId="11" fillId="0" borderId="1" xfId="0" applyFont="1" applyBorder="1" applyAlignment="1">
      <alignment horizontal="center" vertical="center" wrapText="1"/>
    </xf>
    <xf numFmtId="166" fontId="11" fillId="0" borderId="12" xfId="0" applyNumberFormat="1" applyFont="1" applyFill="1" applyBorder="1" applyAlignment="1">
      <alignment horizontal="center" vertical="center"/>
    </xf>
    <xf numFmtId="0" fontId="12" fillId="0" borderId="2" xfId="0" applyFont="1" applyBorder="1" applyAlignment="1">
      <alignment horizontal="center" vertical="center" wrapText="1"/>
    </xf>
    <xf numFmtId="0" fontId="11" fillId="0" borderId="44" xfId="0" applyFont="1" applyBorder="1" applyAlignment="1">
      <alignment horizontal="center" vertical="center"/>
    </xf>
    <xf numFmtId="0" fontId="11" fillId="0" borderId="2" xfId="0" applyFont="1" applyFill="1" applyBorder="1" applyAlignment="1">
      <alignment horizontal="left" vertical="center"/>
    </xf>
    <xf numFmtId="0" fontId="11" fillId="6" borderId="0" xfId="0" applyFont="1" applyFill="1" applyBorder="1" applyAlignment="1">
      <alignment horizontal="center"/>
    </xf>
    <xf numFmtId="0" fontId="11" fillId="0" borderId="16" xfId="0" applyFont="1" applyBorder="1" applyAlignment="1">
      <alignment vertical="center"/>
    </xf>
    <xf numFmtId="0" fontId="11" fillId="0" borderId="15" xfId="0" applyFont="1" applyBorder="1" applyAlignment="1">
      <alignment horizontal="center" vertical="center"/>
    </xf>
    <xf numFmtId="0" fontId="11" fillId="0" borderId="0" xfId="0" applyFont="1" applyBorder="1" applyAlignment="1">
      <alignment vertical="center"/>
    </xf>
    <xf numFmtId="0" fontId="11" fillId="0" borderId="45" xfId="0" applyFont="1" applyBorder="1" applyAlignment="1">
      <alignment vertical="center"/>
    </xf>
    <xf numFmtId="0" fontId="11" fillId="0" borderId="0" xfId="0" applyFont="1" applyAlignment="1">
      <alignment vertical="center"/>
    </xf>
    <xf numFmtId="0" fontId="11" fillId="0" borderId="46" xfId="0" applyFont="1" applyBorder="1" applyAlignment="1">
      <alignment vertical="center"/>
    </xf>
    <xf numFmtId="3" fontId="11" fillId="3" borderId="2" xfId="0" applyNumberFormat="1" applyFont="1" applyFill="1" applyBorder="1" applyAlignment="1" applyProtection="1">
      <alignment horizontal="center" vertical="center"/>
      <protection locked="0"/>
    </xf>
    <xf numFmtId="166" fontId="11" fillId="0" borderId="12" xfId="0" applyNumberFormat="1" applyFont="1" applyBorder="1" applyAlignment="1">
      <alignment horizontal="center" vertical="center"/>
    </xf>
    <xf numFmtId="0" fontId="10" fillId="0" borderId="6" xfId="0" applyFont="1" applyBorder="1" applyAlignment="1">
      <alignment vertical="center"/>
    </xf>
    <xf numFmtId="0" fontId="10" fillId="0" borderId="2" xfId="0" applyFont="1" applyFill="1" applyBorder="1" applyAlignment="1">
      <alignment vertical="center"/>
    </xf>
    <xf numFmtId="0" fontId="10" fillId="3" borderId="0" xfId="0" applyFont="1" applyFill="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166" fontId="11" fillId="0" borderId="47" xfId="0" applyNumberFormat="1" applyFont="1" applyBorder="1" applyAlignment="1">
      <alignment horizontal="center" vertical="center"/>
    </xf>
    <xf numFmtId="166" fontId="11" fillId="0" borderId="9" xfId="0" applyNumberFormat="1" applyFont="1" applyFill="1" applyBorder="1" applyAlignment="1">
      <alignment horizontal="center"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164" fontId="11" fillId="0" borderId="18" xfId="0" applyNumberFormat="1" applyFont="1" applyFill="1" applyBorder="1" applyAlignment="1">
      <alignment horizontal="center"/>
    </xf>
    <xf numFmtId="1" fontId="11" fillId="0" borderId="18" xfId="0" applyNumberFormat="1" applyFont="1" applyFill="1" applyBorder="1" applyAlignment="1">
      <alignment horizontal="center"/>
    </xf>
    <xf numFmtId="164" fontId="11" fillId="0" borderId="47" xfId="0" applyNumberFormat="1" applyFont="1" applyFill="1" applyBorder="1" applyAlignment="1">
      <alignment horizontal="center"/>
    </xf>
    <xf numFmtId="164" fontId="11" fillId="0" borderId="25" xfId="0" applyNumberFormat="1" applyFont="1" applyFill="1" applyBorder="1" applyAlignment="1">
      <alignment horizontal="center"/>
    </xf>
    <xf numFmtId="1" fontId="11" fillId="0" borderId="25" xfId="0" applyNumberFormat="1" applyFont="1" applyFill="1" applyBorder="1" applyAlignment="1">
      <alignment horizontal="center"/>
    </xf>
    <xf numFmtId="164" fontId="11" fillId="0" borderId="26" xfId="0" applyNumberFormat="1" applyFont="1" applyFill="1" applyBorder="1" applyAlignment="1">
      <alignment horizontal="center"/>
    </xf>
    <xf numFmtId="164" fontId="11" fillId="0" borderId="9" xfId="0" applyNumberFormat="1" applyFont="1" applyFill="1" applyBorder="1" applyAlignment="1">
      <alignment horizontal="center" vertical="center"/>
    </xf>
    <xf numFmtId="164" fontId="11" fillId="0" borderId="18" xfId="0" applyNumberFormat="1" applyFont="1" applyFill="1" applyBorder="1" applyAlignment="1">
      <alignment horizontal="center" vertical="center"/>
    </xf>
    <xf numFmtId="2" fontId="11" fillId="0" borderId="18" xfId="0" applyNumberFormat="1" applyFont="1" applyFill="1" applyBorder="1" applyAlignment="1">
      <alignment horizontal="center" vertical="center"/>
    </xf>
    <xf numFmtId="0" fontId="11" fillId="0" borderId="1" xfId="0" applyFont="1" applyBorder="1" applyAlignment="1" quotePrefix="1">
      <alignment horizontal="center" vertical="center" wrapText="1"/>
    </xf>
    <xf numFmtId="0" fontId="10" fillId="0" borderId="48" xfId="0" applyFont="1" applyBorder="1" applyAlignment="1">
      <alignment vertical="center"/>
    </xf>
    <xf numFmtId="0" fontId="10" fillId="0" borderId="47" xfId="0" applyFont="1" applyBorder="1" applyAlignment="1" applyProtection="1">
      <alignment horizontal="center" vertical="center"/>
      <protection locked="0"/>
    </xf>
    <xf numFmtId="0" fontId="11" fillId="0" borderId="41" xfId="0" applyFont="1" applyFill="1" applyBorder="1" applyAlignment="1">
      <alignment horizontal="center" vertical="center" wrapText="1"/>
    </xf>
    <xf numFmtId="0" fontId="10" fillId="0" borderId="3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1" fillId="0" borderId="30" xfId="0" applyFont="1" applyBorder="1" applyAlignment="1">
      <alignment vertical="center"/>
    </xf>
    <xf numFmtId="0" fontId="11" fillId="0" borderId="47" xfId="0" applyFont="1" applyBorder="1" applyAlignment="1" quotePrefix="1">
      <alignment horizontal="center" vertical="center"/>
    </xf>
    <xf numFmtId="0" fontId="11" fillId="0" borderId="48" xfId="0" applyFont="1" applyBorder="1" applyAlignment="1">
      <alignment vertical="center"/>
    </xf>
    <xf numFmtId="0" fontId="11" fillId="0" borderId="23" xfId="0" applyFont="1" applyFill="1" applyBorder="1" applyAlignment="1">
      <alignment vertical="center"/>
    </xf>
    <xf numFmtId="0" fontId="11" fillId="0" borderId="8" xfId="0" applyFont="1" applyBorder="1" applyAlignment="1">
      <alignment horizontal="center" vertical="center"/>
    </xf>
    <xf numFmtId="166" fontId="30" fillId="0" borderId="26" xfId="0" applyNumberFormat="1" applyFont="1" applyFill="1" applyBorder="1" applyAlignment="1">
      <alignment horizontal="center"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48" xfId="0" applyFont="1" applyFill="1" applyBorder="1" applyAlignment="1">
      <alignment vertical="center" wrapText="1"/>
    </xf>
    <xf numFmtId="0" fontId="11" fillId="0" borderId="27" xfId="0" applyFont="1" applyFill="1" applyBorder="1" applyAlignment="1">
      <alignment/>
    </xf>
    <xf numFmtId="0" fontId="9" fillId="0" borderId="49" xfId="0" applyFont="1" applyFill="1" applyBorder="1" applyAlignment="1" applyProtection="1">
      <alignment horizontal="centerContinuous" vertical="center" wrapText="1"/>
      <protection locked="0"/>
    </xf>
    <xf numFmtId="0" fontId="12" fillId="0" borderId="27" xfId="0" applyFont="1" applyFill="1" applyBorder="1" applyAlignment="1" applyProtection="1">
      <alignment horizontal="centerContinuous" vertical="top" wrapText="1"/>
      <protection locked="0"/>
    </xf>
    <xf numFmtId="0" fontId="11" fillId="0" borderId="20" xfId="0" applyFont="1" applyBorder="1" applyAlignment="1">
      <alignment vertical="center"/>
    </xf>
    <xf numFmtId="0" fontId="11" fillId="0" borderId="31" xfId="0" applyFont="1" applyBorder="1" applyAlignment="1" quotePrefix="1">
      <alignment horizontal="center" vertical="center"/>
    </xf>
    <xf numFmtId="0" fontId="11" fillId="0" borderId="6" xfId="0" applyFont="1" applyBorder="1" applyAlignment="1">
      <alignment vertical="center"/>
    </xf>
    <xf numFmtId="0" fontId="11" fillId="0" borderId="18" xfId="0" applyFont="1" applyFill="1" applyBorder="1" applyAlignment="1" quotePrefix="1">
      <alignment horizontal="center" vertical="center"/>
    </xf>
    <xf numFmtId="0" fontId="37" fillId="0" borderId="0" xfId="0" applyFont="1" applyAlignment="1">
      <alignment horizontal="left" vertical="center" wrapText="1"/>
    </xf>
    <xf numFmtId="0" fontId="37" fillId="0" borderId="0" xfId="0" applyFont="1" applyAlignment="1">
      <alignment horizontal="left" wrapText="1"/>
    </xf>
    <xf numFmtId="0" fontId="37" fillId="0" borderId="0" xfId="0" applyFont="1" applyAlignment="1">
      <alignment horizontal="left" vertical="center"/>
    </xf>
    <xf numFmtId="0" fontId="36" fillId="0" borderId="0" xfId="0" applyFont="1" applyAlignment="1">
      <alignment horizontal="center" vertical="center"/>
    </xf>
    <xf numFmtId="0" fontId="11" fillId="0" borderId="29"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0" fillId="6" borderId="20"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4" xfId="0" applyFont="1" applyBorder="1" applyAlignment="1">
      <alignment horizontal="center" vertical="center" wrapText="1"/>
    </xf>
    <xf numFmtId="0" fontId="11" fillId="0" borderId="26" xfId="0" applyFont="1" applyBorder="1" applyAlignment="1">
      <alignment horizontal="center" vertical="center" wrapText="1"/>
    </xf>
    <xf numFmtId="1" fontId="11" fillId="3" borderId="12" xfId="0" applyNumberFormat="1" applyFont="1" applyFill="1" applyBorder="1" applyAlignment="1" applyProtection="1">
      <alignment horizontal="left" vertical="center"/>
      <protection locked="0"/>
    </xf>
    <xf numFmtId="1" fontId="11" fillId="3" borderId="15" xfId="0" applyNumberFormat="1" applyFont="1" applyFill="1" applyBorder="1" applyAlignment="1" applyProtection="1">
      <alignment horizontal="left" vertical="center"/>
      <protection locked="0"/>
    </xf>
    <xf numFmtId="1" fontId="11" fillId="3" borderId="7" xfId="0" applyNumberFormat="1" applyFont="1" applyFill="1" applyBorder="1" applyAlignment="1" applyProtection="1">
      <alignment horizontal="left" vertical="center"/>
      <protection locked="0"/>
    </xf>
    <xf numFmtId="1" fontId="11" fillId="3" borderId="14" xfId="0" applyNumberFormat="1" applyFont="1" applyFill="1" applyBorder="1" applyAlignment="1" applyProtection="1">
      <alignment horizontal="left" vertical="center"/>
      <protection locked="0"/>
    </xf>
    <xf numFmtId="0" fontId="10" fillId="6" borderId="50"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2"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4" fillId="0" borderId="18"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1" fillId="0" borderId="29" xfId="0" applyFont="1" applyBorder="1" applyAlignment="1">
      <alignment horizontal="center"/>
    </xf>
    <xf numFmtId="0" fontId="12" fillId="0" borderId="6" xfId="0" applyFont="1" applyFill="1" applyBorder="1" applyAlignment="1">
      <alignment horizontal="center" vertical="center" wrapText="1"/>
    </xf>
    <xf numFmtId="0" fontId="11" fillId="0" borderId="0" xfId="0" applyFont="1" applyBorder="1"/>
    <xf numFmtId="0" fontId="11" fillId="0" borderId="48" xfId="0" applyFont="1" applyBorder="1"/>
    <xf numFmtId="0" fontId="12" fillId="0" borderId="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9" fillId="0" borderId="49" xfId="0" applyFont="1" applyBorder="1" applyAlignment="1">
      <alignment horizontal="center" vertical="center"/>
    </xf>
    <xf numFmtId="0" fontId="12" fillId="0" borderId="24" xfId="0" applyFont="1" applyFill="1" applyBorder="1" applyAlignment="1">
      <alignment horizontal="left"/>
    </xf>
    <xf numFmtId="0" fontId="30" fillId="0" borderId="5" xfId="0" applyFont="1" applyFill="1" applyBorder="1" applyAlignment="1">
      <alignment horizontal="left"/>
    </xf>
    <xf numFmtId="0" fontId="11" fillId="0" borderId="4" xfId="0" applyFont="1" applyBorder="1"/>
    <xf numFmtId="0" fontId="30" fillId="0" borderId="6" xfId="0" applyFont="1" applyFill="1" applyBorder="1" applyAlignment="1">
      <alignment horizontal="left"/>
    </xf>
    <xf numFmtId="168" fontId="30" fillId="0" borderId="6" xfId="0" applyNumberFormat="1" applyFont="1" applyFill="1" applyBorder="1" applyAlignment="1">
      <alignment horizontal="left"/>
    </xf>
    <xf numFmtId="168" fontId="11" fillId="0" borderId="0" xfId="0" applyNumberFormat="1" applyFont="1" applyBorder="1"/>
    <xf numFmtId="165" fontId="30" fillId="0" borderId="6" xfId="0" applyNumberFormat="1" applyFont="1" applyFill="1" applyBorder="1" applyAlignment="1">
      <alignment horizontal="left"/>
    </xf>
    <xf numFmtId="0" fontId="15" fillId="0" borderId="20" xfId="0" applyFont="1" applyFill="1" applyBorder="1" applyAlignment="1">
      <alignment horizontal="left" vertical="top"/>
    </xf>
    <xf numFmtId="0" fontId="12" fillId="0" borderId="2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27" xfId="0" applyFont="1" applyBorder="1"/>
    <xf numFmtId="0" fontId="11" fillId="0" borderId="22" xfId="0" applyFont="1" applyBorder="1"/>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3"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164" fontId="12" fillId="0" borderId="18" xfId="0" applyNumberFormat="1" applyFont="1" applyFill="1" applyBorder="1" applyAlignment="1">
      <alignment horizontal="center"/>
    </xf>
    <xf numFmtId="164" fontId="12" fillId="0" borderId="47" xfId="0" applyNumberFormat="1" applyFont="1" applyFill="1" applyBorder="1" applyAlignment="1">
      <alignment horizontal="center"/>
    </xf>
    <xf numFmtId="0" fontId="12" fillId="0" borderId="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15" xfId="0" applyFont="1" applyFill="1" applyBorder="1" applyAlignment="1">
      <alignment vertical="top"/>
    </xf>
    <xf numFmtId="0" fontId="11" fillId="0" borderId="2" xfId="0" applyFont="1" applyFill="1" applyBorder="1" applyAlignment="1">
      <alignment vertical="top"/>
    </xf>
    <xf numFmtId="166" fontId="11" fillId="0" borderId="2" xfId="0" applyNumberFormat="1" applyFont="1" applyFill="1" applyBorder="1" applyAlignment="1">
      <alignment horizontal="center" vertical="top" wrapText="1"/>
    </xf>
    <xf numFmtId="166" fontId="11" fillId="0" borderId="12" xfId="0" applyNumberFormat="1" applyFont="1" applyFill="1" applyBorder="1" applyAlignment="1">
      <alignment horizontal="center" vertical="top" wrapText="1"/>
    </xf>
    <xf numFmtId="0" fontId="15" fillId="0" borderId="51" xfId="0" applyFont="1" applyFill="1" applyBorder="1" applyAlignment="1">
      <alignment horizontal="left" vertical="top"/>
    </xf>
    <xf numFmtId="0" fontId="12" fillId="0" borderId="5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1"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11" fillId="0" borderId="14" xfId="0" applyFont="1" applyFill="1" applyBorder="1" applyAlignment="1">
      <alignment vertical="top"/>
    </xf>
    <xf numFmtId="0" fontId="11" fillId="0" borderId="1" xfId="0" applyFont="1" applyFill="1" applyBorder="1" applyAlignment="1">
      <alignment vertical="top"/>
    </xf>
    <xf numFmtId="166" fontId="11" fillId="0" borderId="1" xfId="0" applyNumberFormat="1" applyFont="1" applyFill="1" applyBorder="1" applyAlignment="1">
      <alignment horizontal="center" vertical="top" wrapText="1"/>
    </xf>
    <xf numFmtId="166" fontId="11" fillId="0" borderId="7" xfId="0" applyNumberFormat="1" applyFont="1" applyFill="1" applyBorder="1" applyAlignment="1">
      <alignment horizontal="center" vertical="top" wrapText="1"/>
    </xf>
    <xf numFmtId="166" fontId="11" fillId="0" borderId="3" xfId="0" applyNumberFormat="1" applyFont="1" applyFill="1" applyBorder="1" applyAlignment="1">
      <alignment horizontal="center" vertical="top" wrapText="1"/>
    </xf>
    <xf numFmtId="0" fontId="11" fillId="0" borderId="0" xfId="0" applyFont="1" applyAlignment="1">
      <alignment horizontal="left" vertical="top"/>
    </xf>
    <xf numFmtId="0" fontId="9" fillId="0"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44" xfId="0" applyFont="1" applyFill="1" applyBorder="1" applyAlignment="1" quotePrefix="1">
      <alignment horizontal="center" vertical="center"/>
    </xf>
    <xf numFmtId="0" fontId="11" fillId="0" borderId="25" xfId="0" applyFont="1" applyBorder="1" applyAlignment="1">
      <alignment vertical="center"/>
    </xf>
    <xf numFmtId="0" fontId="12" fillId="0" borderId="4" xfId="0" applyFont="1" applyFill="1" applyBorder="1" applyAlignment="1">
      <alignment horizontal="center" vertical="center" wrapText="1"/>
    </xf>
    <xf numFmtId="0" fontId="12" fillId="0" borderId="4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7" xfId="0" applyFont="1" applyBorder="1" applyAlignment="1">
      <alignment horizontal="center" vertical="center" wrapText="1"/>
    </xf>
    <xf numFmtId="166" fontId="11" fillId="0" borderId="7" xfId="0" applyNumberFormat="1" applyFont="1" applyFill="1" applyBorder="1" applyAlignment="1">
      <alignment horizontal="center" vertical="center"/>
    </xf>
    <xf numFmtId="166" fontId="11" fillId="0" borderId="3"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2" fontId="11" fillId="0" borderId="16" xfId="0" applyNumberFormat="1" applyFont="1" applyFill="1" applyBorder="1" applyAlignment="1">
      <alignment horizontal="center" vertical="center"/>
    </xf>
    <xf numFmtId="166" fontId="11" fillId="0" borderId="12" xfId="0" applyNumberFormat="1" applyFont="1" applyFill="1" applyBorder="1" applyAlignment="1">
      <alignment horizontal="center" vertical="center"/>
    </xf>
    <xf numFmtId="166" fontId="11" fillId="0" borderId="16" xfId="0" applyNumberFormat="1" applyFont="1" applyFill="1" applyBorder="1" applyAlignment="1">
      <alignment horizontal="center" vertical="center"/>
    </xf>
    <xf numFmtId="0" fontId="11" fillId="0" borderId="15"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2" fontId="11" fillId="0" borderId="2" xfId="0" applyNumberFormat="1" applyFont="1" applyFill="1" applyBorder="1" applyAlignment="1">
      <alignment horizontal="center" vertical="center"/>
    </xf>
    <xf numFmtId="0" fontId="11" fillId="0" borderId="2" xfId="0" applyFont="1" applyBorder="1" applyAlignment="1">
      <alignment horizontal="center" vertical="center"/>
    </xf>
    <xf numFmtId="167" fontId="11" fillId="0" borderId="7"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2" xfId="0" applyFont="1" applyBorder="1" applyAlignment="1">
      <alignment vertical="center"/>
    </xf>
    <xf numFmtId="0" fontId="11" fillId="0" borderId="15" xfId="0" applyFont="1" applyBorder="1" applyAlignment="1">
      <alignment vertical="center"/>
    </xf>
    <xf numFmtId="167" fontId="11" fillId="0" borderId="12"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164" fontId="11" fillId="0" borderId="12" xfId="0" applyNumberFormat="1" applyFont="1" applyFill="1" applyBorder="1" applyAlignment="1">
      <alignment horizontal="center" vertical="center" wrapText="1"/>
    </xf>
    <xf numFmtId="164" fontId="11" fillId="0" borderId="16" xfId="0" applyNumberFormat="1" applyFont="1" applyFill="1" applyBorder="1" applyAlignment="1">
      <alignment horizontal="center" vertical="center" wrapText="1"/>
    </xf>
    <xf numFmtId="0" fontId="11" fillId="0" borderId="26" xfId="0" applyFont="1" applyFill="1" applyBorder="1" applyAlignment="1" quotePrefix="1">
      <alignment horizontal="center" vertical="center"/>
    </xf>
    <xf numFmtId="0" fontId="11" fillId="0" borderId="24" xfId="0" applyFont="1" applyFill="1" applyBorder="1" applyAlignment="1" quotePrefix="1">
      <alignment horizontal="center" vertical="center"/>
    </xf>
    <xf numFmtId="0" fontId="9" fillId="0" borderId="2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15" xfId="0" applyFont="1" applyFill="1" applyBorder="1" applyAlignment="1">
      <alignment horizontal="left" vertical="center"/>
    </xf>
    <xf numFmtId="0" fontId="12" fillId="0" borderId="2" xfId="0" applyFont="1" applyBorder="1" applyAlignment="1">
      <alignment vertical="center"/>
    </xf>
    <xf numFmtId="164" fontId="11" fillId="0" borderId="2" xfId="0" applyNumberFormat="1" applyFont="1" applyFill="1" applyBorder="1" applyAlignment="1">
      <alignment horizontal="center" vertical="center" wrapText="1"/>
    </xf>
    <xf numFmtId="0" fontId="11" fillId="0" borderId="25" xfId="0" applyFont="1" applyBorder="1" applyAlignment="1">
      <alignment horizontal="center" vertical="center"/>
    </xf>
    <xf numFmtId="0" fontId="11" fillId="0" borderId="25" xfId="0" applyFont="1" applyFill="1" applyBorder="1" applyAlignment="1" quotePrefix="1">
      <alignment horizontal="center" vertical="center"/>
    </xf>
    <xf numFmtId="0" fontId="11" fillId="0" borderId="54" xfId="0" applyFont="1" applyFill="1" applyBorder="1" applyAlignment="1">
      <alignment horizontal="left" vertical="center"/>
    </xf>
    <xf numFmtId="0" fontId="11" fillId="0" borderId="9" xfId="0" applyFont="1" applyBorder="1" applyAlignment="1">
      <alignment vertical="center"/>
    </xf>
    <xf numFmtId="0" fontId="11" fillId="0" borderId="44"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3" xfId="0" applyFont="1" applyBorder="1" applyAlignment="1">
      <alignment horizontal="center" vertical="center" wrapText="1"/>
    </xf>
    <xf numFmtId="0" fontId="12" fillId="0" borderId="20" xfId="0" applyFont="1" applyBorder="1" applyAlignment="1">
      <alignment horizontal="left" vertical="center"/>
    </xf>
    <xf numFmtId="0" fontId="11" fillId="0" borderId="24" xfId="0" applyFont="1" applyBorder="1" applyAlignment="1">
      <alignment horizontal="left" vertical="center"/>
    </xf>
    <xf numFmtId="0" fontId="11" fillId="0" borderId="44" xfId="0" applyFont="1" applyBorder="1" applyAlignment="1">
      <alignment horizontal="left" vertical="center"/>
    </xf>
    <xf numFmtId="0" fontId="11" fillId="11" borderId="26" xfId="0" applyFont="1" applyFill="1" applyBorder="1" applyAlignment="1">
      <alignment horizontal="center" vertical="center"/>
    </xf>
    <xf numFmtId="0" fontId="11" fillId="11" borderId="24" xfId="0" applyFont="1" applyFill="1" applyBorder="1" applyAlignment="1">
      <alignment horizontal="center"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11" borderId="12" xfId="0" applyFont="1" applyFill="1" applyBorder="1" applyAlignment="1">
      <alignment horizontal="center" vertical="center"/>
    </xf>
    <xf numFmtId="0" fontId="11" fillId="11" borderId="16" xfId="0" applyFont="1" applyFill="1" applyBorder="1" applyAlignment="1">
      <alignment horizontal="center" vertical="center"/>
    </xf>
    <xf numFmtId="169" fontId="11" fillId="11" borderId="12" xfId="0" applyNumberFormat="1" applyFont="1" applyFill="1" applyBorder="1" applyAlignment="1">
      <alignment horizontal="center" vertical="center"/>
    </xf>
    <xf numFmtId="169" fontId="11" fillId="11" borderId="16" xfId="0" applyNumberFormat="1" applyFont="1" applyFill="1" applyBorder="1" applyAlignment="1">
      <alignment horizontal="center" vertical="center"/>
    </xf>
    <xf numFmtId="0" fontId="11" fillId="0" borderId="12" xfId="0" applyFont="1" applyBorder="1" applyAlignment="1">
      <alignment horizontal="left" vertical="center"/>
    </xf>
    <xf numFmtId="165" fontId="30" fillId="0" borderId="11" xfId="0" applyNumberFormat="1" applyFont="1" applyFill="1" applyBorder="1" applyAlignment="1">
      <alignment horizontal="left"/>
    </xf>
    <xf numFmtId="0" fontId="11" fillId="0" borderId="47" xfId="0" applyFont="1" applyBorder="1" applyAlignment="1">
      <alignment horizontal="left" vertical="center"/>
    </xf>
    <xf numFmtId="0" fontId="11" fillId="0" borderId="30" xfId="0" applyFont="1" applyBorder="1" applyAlignment="1">
      <alignment horizontal="left" vertical="center"/>
    </xf>
    <xf numFmtId="9" fontId="11" fillId="0" borderId="55" xfId="0" applyNumberFormat="1" applyFont="1" applyBorder="1" applyAlignment="1">
      <alignment horizontal="left" vertical="center"/>
    </xf>
    <xf numFmtId="9" fontId="11" fillId="0" borderId="46" xfId="0" applyNumberFormat="1" applyFont="1" applyBorder="1" applyAlignment="1">
      <alignment horizontal="left" vertical="center"/>
    </xf>
    <xf numFmtId="0" fontId="12" fillId="0" borderId="49" xfId="0" applyFont="1" applyFill="1" applyBorder="1" applyAlignment="1">
      <alignment horizontal="left"/>
    </xf>
    <xf numFmtId="0" fontId="9" fillId="0" borderId="20" xfId="0" applyFont="1" applyBorder="1" applyAlignment="1">
      <alignment horizontal="center" vertical="center"/>
    </xf>
    <xf numFmtId="0" fontId="11" fillId="0" borderId="24" xfId="0" applyFont="1" applyBorder="1" applyAlignment="1">
      <alignment horizontal="center" vertical="center" wrapText="1"/>
    </xf>
    <xf numFmtId="0" fontId="33" fillId="0" borderId="0" xfId="0" applyFont="1" applyAlignment="1">
      <alignment horizontal="left" vertical="top" wrapText="1"/>
    </xf>
    <xf numFmtId="0" fontId="33"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11" fillId="0" borderId="2" xfId="0" applyFont="1" applyBorder="1" applyAlignment="1">
      <alignment horizontal="left" vertical="center"/>
    </xf>
    <xf numFmtId="0" fontId="11" fillId="3" borderId="2" xfId="0" applyFont="1" applyFill="1" applyBorder="1" applyAlignment="1" applyProtection="1">
      <alignment horizontal="left" vertical="center"/>
      <protection locked="0"/>
    </xf>
    <xf numFmtId="169" fontId="11" fillId="3" borderId="2" xfId="0" applyNumberFormat="1" applyFont="1" applyFill="1" applyBorder="1" applyAlignment="1" applyProtection="1">
      <alignment horizontal="left" vertical="center"/>
      <protection locked="0"/>
    </xf>
    <xf numFmtId="169" fontId="11" fillId="3" borderId="12" xfId="0" applyNumberFormat="1" applyFont="1" applyFill="1" applyBorder="1" applyAlignment="1" applyProtection="1">
      <alignment horizontal="left" vertical="center"/>
      <protection locked="0"/>
    </xf>
    <xf numFmtId="0" fontId="27" fillId="0" borderId="15" xfId="0" applyFont="1" applyBorder="1" applyAlignment="1">
      <alignment horizontal="center" vertical="center"/>
    </xf>
    <xf numFmtId="0" fontId="27" fillId="0" borderId="2" xfId="0" applyFont="1" applyBorder="1" applyAlignment="1">
      <alignment horizontal="center" vertical="center"/>
    </xf>
    <xf numFmtId="0" fontId="27" fillId="0" borderId="12" xfId="0" applyFont="1" applyBorder="1" applyAlignment="1">
      <alignment horizontal="center" vertical="center"/>
    </xf>
    <xf numFmtId="0" fontId="11" fillId="11" borderId="2" xfId="0" applyFont="1" applyFill="1" applyBorder="1" applyAlignment="1">
      <alignment horizontal="left" vertical="center"/>
    </xf>
    <xf numFmtId="0" fontId="11" fillId="0" borderId="2" xfId="0" applyFont="1" applyFill="1" applyBorder="1" applyAlignment="1">
      <alignment horizontal="left" vertical="center"/>
    </xf>
    <xf numFmtId="0" fontId="11" fillId="11" borderId="12" xfId="0" applyFont="1" applyFill="1" applyBorder="1" applyAlignment="1">
      <alignment horizontal="left" vertical="center"/>
    </xf>
    <xf numFmtId="0" fontId="10" fillId="11" borderId="2" xfId="0" applyFont="1" applyFill="1" applyBorder="1" applyAlignment="1">
      <alignment horizontal="left" vertical="center"/>
    </xf>
    <xf numFmtId="168" fontId="11" fillId="11" borderId="2" xfId="0" applyNumberFormat="1" applyFont="1" applyFill="1" applyBorder="1" applyAlignment="1">
      <alignment horizontal="left" vertical="center"/>
    </xf>
    <xf numFmtId="168" fontId="11" fillId="11" borderId="12" xfId="0" applyNumberFormat="1" applyFont="1" applyFill="1" applyBorder="1" applyAlignment="1">
      <alignment horizontal="left" vertical="center"/>
    </xf>
    <xf numFmtId="14" fontId="11" fillId="11" borderId="2" xfId="0" applyNumberFormat="1" applyFont="1" applyFill="1" applyBorder="1" applyAlignment="1">
      <alignment horizontal="left" vertical="center"/>
    </xf>
    <xf numFmtId="14" fontId="11" fillId="11" borderId="12" xfId="0" applyNumberFormat="1" applyFont="1" applyFill="1" applyBorder="1" applyAlignment="1">
      <alignment horizontal="left" vertical="center"/>
    </xf>
    <xf numFmtId="0" fontId="11" fillId="6" borderId="0" xfId="0" applyFont="1" applyFill="1" applyBorder="1" applyAlignment="1">
      <alignment horizontal="center"/>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27" fillId="0" borderId="30" xfId="0" applyFont="1" applyBorder="1" applyAlignment="1">
      <alignment horizontal="center" vertical="center"/>
    </xf>
    <xf numFmtId="0" fontId="18" fillId="0" borderId="23" xfId="0" applyFont="1" applyBorder="1" applyAlignment="1">
      <alignment horizontal="left" vertical="center"/>
    </xf>
    <xf numFmtId="0" fontId="12" fillId="0" borderId="29" xfId="0" applyFont="1" applyBorder="1" applyAlignment="1">
      <alignment horizontal="center" vertical="center"/>
    </xf>
    <xf numFmtId="0" fontId="11" fillId="0" borderId="16" xfId="0" applyFont="1" applyBorder="1" applyAlignment="1">
      <alignment vertical="center"/>
    </xf>
    <xf numFmtId="0" fontId="11" fillId="4" borderId="12" xfId="0" applyFont="1" applyFill="1" applyBorder="1" applyAlignment="1" applyProtection="1">
      <alignment horizontal="center" vertical="center"/>
      <protection locked="0"/>
    </xf>
    <xf numFmtId="0" fontId="11" fillId="4" borderId="16" xfId="0" applyFont="1" applyFill="1" applyBorder="1" applyAlignment="1" applyProtection="1">
      <alignment horizontal="center" vertical="center"/>
      <protection locked="0"/>
    </xf>
    <xf numFmtId="0" fontId="11" fillId="0" borderId="4" xfId="0" applyFont="1" applyBorder="1" applyAlignment="1">
      <alignment vertical="center"/>
    </xf>
    <xf numFmtId="0" fontId="11" fillId="0" borderId="45"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3" xfId="0" applyFont="1" applyBorder="1" applyAlignment="1">
      <alignment horizontal="center" vertical="center"/>
    </xf>
    <xf numFmtId="0" fontId="18"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12" fillId="0" borderId="2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44" xfId="0" applyFont="1" applyBorder="1" applyAlignment="1">
      <alignment vertical="center"/>
    </xf>
    <xf numFmtId="0" fontId="12" fillId="0" borderId="25" xfId="0" applyFont="1" applyBorder="1" applyAlignment="1">
      <alignment vertical="center"/>
    </xf>
    <xf numFmtId="0" fontId="12" fillId="0" borderId="1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11" fillId="0" borderId="31" xfId="0" applyFont="1" applyBorder="1" applyAlignment="1">
      <alignment horizontal="left" vertical="center"/>
    </xf>
    <xf numFmtId="0" fontId="11" fillId="0" borderId="18" xfId="0" applyFont="1" applyBorder="1" applyAlignment="1">
      <alignment horizontal="left" vertical="center"/>
    </xf>
    <xf numFmtId="2" fontId="11" fillId="3" borderId="5" xfId="0" applyNumberFormat="1" applyFont="1" applyFill="1" applyBorder="1" applyAlignment="1" applyProtection="1">
      <alignment horizontal="center" vertical="center"/>
      <protection locked="0"/>
    </xf>
    <xf numFmtId="2" fontId="11" fillId="3" borderId="4" xfId="0" applyNumberFormat="1" applyFont="1" applyFill="1" applyBorder="1" applyAlignment="1" applyProtection="1">
      <alignment horizontal="center" vertical="center"/>
      <protection locked="0"/>
    </xf>
    <xf numFmtId="0" fontId="12" fillId="0" borderId="24" xfId="0" applyFont="1" applyFill="1" applyBorder="1" applyAlignment="1">
      <alignment horizontal="left" vertical="center"/>
    </xf>
    <xf numFmtId="0" fontId="19" fillId="0" borderId="0" xfId="0" applyFont="1" applyFill="1" applyAlignment="1">
      <alignment horizontal="center" vertical="center" wrapText="1"/>
    </xf>
    <xf numFmtId="0" fontId="11" fillId="0" borderId="4" xfId="0" applyFont="1" applyBorder="1" applyAlignment="1">
      <alignment horizontal="left" vertical="center"/>
    </xf>
    <xf numFmtId="0" fontId="11" fillId="0" borderId="45" xfId="0" applyFont="1" applyBorder="1" applyAlignment="1">
      <alignment horizontal="left" vertical="center"/>
    </xf>
    <xf numFmtId="0" fontId="11" fillId="0" borderId="0" xfId="0" applyFont="1" applyBorder="1" applyAlignment="1">
      <alignment horizontal="left" vertical="center"/>
    </xf>
    <xf numFmtId="0" fontId="11" fillId="0" borderId="48" xfId="0" applyFont="1" applyBorder="1" applyAlignment="1">
      <alignment horizontal="left" vertical="center"/>
    </xf>
    <xf numFmtId="166" fontId="11" fillId="3" borderId="6" xfId="0" applyNumberFormat="1" applyFont="1" applyFill="1" applyBorder="1" applyAlignment="1" applyProtection="1">
      <alignment horizontal="center" vertical="center"/>
      <protection locked="0"/>
    </xf>
    <xf numFmtId="166" fontId="11" fillId="3" borderId="0" xfId="0" applyNumberFormat="1" applyFont="1" applyFill="1" applyBorder="1" applyAlignment="1" applyProtection="1">
      <alignment horizontal="center" vertical="center"/>
      <protection locked="0"/>
    </xf>
    <xf numFmtId="166" fontId="11" fillId="3" borderId="5" xfId="0" applyNumberFormat="1" applyFont="1" applyFill="1" applyBorder="1" applyAlignment="1" applyProtection="1">
      <alignment horizontal="center" vertical="center"/>
      <protection locked="0"/>
    </xf>
    <xf numFmtId="166" fontId="11" fillId="3" borderId="4" xfId="0" applyNumberFormat="1" applyFont="1" applyFill="1" applyBorder="1" applyAlignment="1" applyProtection="1">
      <alignment horizontal="center" vertical="center"/>
      <protection locked="0"/>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4" xfId="0" applyFont="1" applyBorder="1" applyAlignment="1">
      <alignment horizontal="center" vertical="center"/>
    </xf>
    <xf numFmtId="0" fontId="12" fillId="0" borderId="2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56" xfId="0" applyFont="1" applyFill="1" applyBorder="1" applyAlignment="1">
      <alignment horizontal="left" vertical="center"/>
    </xf>
    <xf numFmtId="0" fontId="12" fillId="0" borderId="50" xfId="0" applyFont="1" applyFill="1" applyBorder="1" applyAlignment="1">
      <alignment horizontal="left" vertical="center"/>
    </xf>
    <xf numFmtId="0" fontId="11" fillId="11" borderId="25" xfId="0" applyFont="1" applyFill="1" applyBorder="1" applyAlignment="1">
      <alignment horizontal="left" vertical="center"/>
    </xf>
    <xf numFmtId="0" fontId="11" fillId="11" borderId="26" xfId="0" applyFont="1" applyFill="1" applyBorder="1" applyAlignment="1">
      <alignment horizontal="left" vertical="center"/>
    </xf>
    <xf numFmtId="165" fontId="11" fillId="11" borderId="2" xfId="0" applyNumberFormat="1" applyFont="1" applyFill="1" applyBorder="1" applyAlignment="1">
      <alignment horizontal="left" vertical="center"/>
    </xf>
    <xf numFmtId="0" fontId="11" fillId="11" borderId="18" xfId="0" applyFont="1" applyFill="1" applyBorder="1" applyAlignment="1">
      <alignment horizontal="lef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57" xfId="0" applyFont="1" applyBorder="1" applyAlignment="1">
      <alignment vertical="center"/>
    </xf>
    <xf numFmtId="0" fontId="11" fillId="0" borderId="1" xfId="0" applyFont="1" applyBorder="1" applyAlignment="1">
      <alignment vertical="center"/>
    </xf>
    <xf numFmtId="0" fontId="11" fillId="11" borderId="1" xfId="0" applyFont="1" applyFill="1" applyBorder="1" applyAlignment="1">
      <alignment horizontal="left" vertical="center"/>
    </xf>
    <xf numFmtId="0" fontId="11" fillId="11" borderId="7"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17" xfId="0" applyFont="1" applyFill="1" applyBorder="1" applyAlignment="1">
      <alignment horizontal="left" vertical="center"/>
    </xf>
    <xf numFmtId="0" fontId="11" fillId="11" borderId="17" xfId="0" applyFont="1" applyFill="1" applyBorder="1" applyAlignment="1">
      <alignment horizontal="left" vertical="center"/>
    </xf>
    <xf numFmtId="0" fontId="11" fillId="0" borderId="12" xfId="0" applyFont="1" applyBorder="1" applyAlignment="1" quotePrefix="1">
      <alignment horizontal="center" vertical="center"/>
    </xf>
    <xf numFmtId="0" fontId="11" fillId="0" borderId="16" xfId="0" applyFont="1" applyBorder="1" applyAlignment="1" quotePrefix="1">
      <alignment horizontal="center" vertical="center"/>
    </xf>
    <xf numFmtId="3" fontId="11" fillId="3" borderId="58" xfId="0" applyNumberFormat="1" applyFont="1" applyFill="1" applyBorder="1" applyAlignment="1" applyProtection="1">
      <alignment horizontal="center" vertical="center"/>
      <protection locked="0"/>
    </xf>
    <xf numFmtId="3" fontId="11" fillId="3" borderId="16" xfId="0" applyNumberFormat="1" applyFont="1" applyFill="1" applyBorder="1" applyAlignment="1" applyProtection="1">
      <alignment horizontal="center" vertical="center"/>
      <protection locked="0"/>
    </xf>
    <xf numFmtId="0" fontId="11" fillId="3" borderId="47"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3" borderId="12"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166" fontId="11" fillId="3" borderId="12" xfId="0" applyNumberFormat="1" applyFont="1" applyFill="1" applyBorder="1" applyAlignment="1" applyProtection="1">
      <alignment horizontal="center" vertical="center"/>
      <protection locked="0"/>
    </xf>
    <xf numFmtId="166" fontId="11" fillId="3" borderId="16" xfId="0" applyNumberFormat="1" applyFont="1" applyFill="1" applyBorder="1" applyAlignment="1" applyProtection="1">
      <alignment horizontal="center" vertical="center"/>
      <protection locked="0"/>
    </xf>
    <xf numFmtId="0" fontId="24" fillId="0" borderId="20" xfId="0" applyFont="1" applyBorder="1" applyAlignment="1">
      <alignment horizontal="center" vertical="center"/>
    </xf>
    <xf numFmtId="0" fontId="11" fillId="0" borderId="4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quotePrefix="1">
      <alignment horizontal="center" vertical="center" wrapText="1"/>
    </xf>
    <xf numFmtId="0" fontId="11" fillId="0" borderId="0" xfId="0" applyFont="1" applyAlignment="1">
      <alignment horizontal="center" vertical="center" wrapText="1"/>
    </xf>
    <xf numFmtId="0" fontId="24" fillId="0" borderId="20" xfId="0" applyFont="1" applyBorder="1" applyAlignment="1">
      <alignment vertical="center"/>
    </xf>
    <xf numFmtId="0" fontId="11" fillId="0" borderId="30" xfId="0" applyFont="1" applyBorder="1" applyAlignment="1" quotePrefix="1">
      <alignment horizontal="center" vertical="center"/>
    </xf>
    <xf numFmtId="0" fontId="11" fillId="0" borderId="47" xfId="0" applyFont="1" applyBorder="1" applyAlignment="1" quotePrefix="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7" xfId="0" applyFont="1" applyBorder="1" applyAlignment="1" quotePrefix="1">
      <alignment horizontal="center" vertical="center" wrapText="1"/>
    </xf>
    <xf numFmtId="0" fontId="11" fillId="0" borderId="14" xfId="0" applyFont="1" applyBorder="1" applyAlignment="1">
      <alignment vertical="center"/>
    </xf>
    <xf numFmtId="0" fontId="11" fillId="0" borderId="3" xfId="0" applyFont="1" applyBorder="1" applyAlignment="1">
      <alignment vertical="center"/>
    </xf>
    <xf numFmtId="0" fontId="12" fillId="0" borderId="5" xfId="0" applyFont="1" applyBorder="1" applyAlignment="1">
      <alignment horizontal="center" vertical="center" wrapText="1"/>
    </xf>
    <xf numFmtId="2" fontId="11" fillId="0" borderId="47" xfId="0" applyNumberFormat="1" applyFont="1" applyFill="1" applyBorder="1" applyAlignment="1">
      <alignment horizontal="center" vertical="center"/>
    </xf>
    <xf numFmtId="2" fontId="11" fillId="0" borderId="31"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164" fontId="11" fillId="0" borderId="31" xfId="0" applyNumberFormat="1" applyFont="1" applyFill="1" applyBorder="1" applyAlignment="1">
      <alignment vertical="center"/>
    </xf>
    <xf numFmtId="164" fontId="11" fillId="0" borderId="31" xfId="0" applyNumberFormat="1" applyFont="1" applyFill="1" applyBorder="1" applyAlignment="1">
      <alignment horizontal="center" vertical="center"/>
    </xf>
    <xf numFmtId="164" fontId="11" fillId="0" borderId="30" xfId="0" applyNumberFormat="1" applyFont="1" applyFill="1" applyBorder="1" applyAlignment="1">
      <alignment horizontal="center" vertical="center"/>
    </xf>
    <xf numFmtId="0" fontId="12" fillId="0" borderId="4" xfId="0" applyFont="1" applyBorder="1" applyAlignment="1">
      <alignment horizontal="center" vertical="center" wrapText="1"/>
    </xf>
    <xf numFmtId="0" fontId="11" fillId="0" borderId="27" xfId="0" applyFont="1" applyBorder="1" applyAlignment="1">
      <alignment vertical="center"/>
    </xf>
    <xf numFmtId="0" fontId="11" fillId="0" borderId="22" xfId="0" applyFont="1" applyBorder="1" applyAlignment="1">
      <alignment vertical="center"/>
    </xf>
    <xf numFmtId="0" fontId="11" fillId="0" borderId="4" xfId="0" applyFont="1" applyBorder="1" applyAlignment="1">
      <alignment horizontal="center" vertical="center" wrapText="1"/>
    </xf>
    <xf numFmtId="0" fontId="11" fillId="0" borderId="31" xfId="0" applyFont="1" applyBorder="1" applyAlignment="1" quotePrefix="1">
      <alignment horizontal="center" vertical="center"/>
    </xf>
    <xf numFmtId="0" fontId="11" fillId="0" borderId="6" xfId="0" applyFont="1" applyBorder="1" applyAlignment="1" quotePrefix="1">
      <alignment horizontal="center" vertical="center"/>
    </xf>
    <xf numFmtId="0" fontId="11" fillId="0" borderId="48" xfId="0" applyFont="1" applyBorder="1" applyAlignment="1" quotePrefix="1">
      <alignment horizontal="center" vertical="center"/>
    </xf>
    <xf numFmtId="0" fontId="11" fillId="0" borderId="0" xfId="0" applyFont="1" applyBorder="1" applyAlignment="1" quotePrefix="1">
      <alignment horizontal="center" vertical="center"/>
    </xf>
    <xf numFmtId="0" fontId="11" fillId="0" borderId="12" xfId="0" applyFont="1" applyFill="1" applyBorder="1" applyAlignment="1" quotePrefix="1">
      <alignment horizontal="center" vertical="center"/>
    </xf>
    <xf numFmtId="0" fontId="11" fillId="0" borderId="15" xfId="0" applyFont="1" applyFill="1" applyBorder="1" applyAlignment="1">
      <alignment vertical="center"/>
    </xf>
    <xf numFmtId="164" fontId="11" fillId="0" borderId="12" xfId="0" applyNumberFormat="1" applyFont="1" applyFill="1" applyBorder="1" applyAlignment="1">
      <alignment horizontal="center" vertical="center"/>
    </xf>
    <xf numFmtId="164" fontId="11" fillId="0" borderId="15" xfId="0" applyNumberFormat="1" applyFont="1" applyFill="1" applyBorder="1" applyAlignment="1">
      <alignment vertical="center"/>
    </xf>
    <xf numFmtId="164" fontId="11" fillId="0" borderId="15" xfId="0" applyNumberFormat="1" applyFont="1" applyFill="1" applyBorder="1" applyAlignment="1">
      <alignment horizontal="center" vertical="center"/>
    </xf>
    <xf numFmtId="164" fontId="11" fillId="0" borderId="16" xfId="0" applyNumberFormat="1" applyFont="1" applyFill="1" applyBorder="1" applyAlignment="1">
      <alignment horizontal="center" vertical="center"/>
    </xf>
    <xf numFmtId="0" fontId="11" fillId="0" borderId="3" xfId="0" applyFont="1" applyBorder="1" applyAlignment="1">
      <alignment vertical="center" wrapText="1"/>
    </xf>
    <xf numFmtId="0" fontId="11" fillId="0" borderId="14" xfId="0" applyFont="1" applyBorder="1" applyAlignment="1">
      <alignment vertical="center" wrapText="1"/>
    </xf>
    <xf numFmtId="0" fontId="11" fillId="0" borderId="7" xfId="0" applyFont="1" applyFill="1" applyBorder="1" applyAlignment="1" quotePrefix="1">
      <alignment horizontal="center" vertical="center"/>
    </xf>
    <xf numFmtId="0" fontId="11" fillId="0" borderId="14" xfId="0" applyFont="1" applyFill="1" applyBorder="1" applyAlignment="1">
      <alignment vertical="center"/>
    </xf>
    <xf numFmtId="164" fontId="11" fillId="0" borderId="7" xfId="0" applyNumberFormat="1" applyFont="1" applyFill="1" applyBorder="1" applyAlignment="1">
      <alignment horizontal="center" vertical="center"/>
    </xf>
    <xf numFmtId="164" fontId="11" fillId="0" borderId="14" xfId="0" applyNumberFormat="1" applyFont="1" applyFill="1" applyBorder="1" applyAlignment="1">
      <alignment vertical="center"/>
    </xf>
    <xf numFmtId="164" fontId="11" fillId="0" borderId="14"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1" fillId="0" borderId="47" xfId="0" applyNumberFormat="1" applyFont="1" applyBorder="1" applyAlignment="1">
      <alignment horizontal="center" vertical="center"/>
    </xf>
    <xf numFmtId="0" fontId="11" fillId="0" borderId="31" xfId="0" applyFont="1" applyBorder="1" applyAlignment="1">
      <alignment horizontal="center" vertical="center"/>
    </xf>
    <xf numFmtId="164" fontId="11" fillId="0" borderId="31" xfId="0" applyNumberFormat="1" applyFont="1" applyBorder="1" applyAlignment="1">
      <alignment horizontal="center" vertical="center"/>
    </xf>
    <xf numFmtId="0" fontId="11" fillId="0" borderId="30"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quotePrefix="1">
      <alignment horizontal="center" vertical="center" wrapText="1"/>
    </xf>
    <xf numFmtId="0" fontId="11" fillId="0" borderId="3" xfId="0" applyFont="1" applyBorder="1" applyAlignment="1" quotePrefix="1">
      <alignment horizontal="center" vertical="center" wrapText="1"/>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0" xfId="0" applyFont="1" applyBorder="1" applyAlignment="1">
      <alignment vertical="center"/>
    </xf>
    <xf numFmtId="0" fontId="11" fillId="0" borderId="48" xfId="0" applyFont="1" applyBorder="1" applyAlignment="1">
      <alignment vertical="center"/>
    </xf>
    <xf numFmtId="0" fontId="11" fillId="0" borderId="7" xfId="0" applyFont="1" applyBorder="1" applyAlignment="1" quotePrefix="1">
      <alignment horizontal="center" vertical="center"/>
    </xf>
    <xf numFmtId="0" fontId="11" fillId="0" borderId="14" xfId="0" applyFont="1" applyBorder="1" applyAlignment="1" quotePrefix="1">
      <alignment horizontal="center" vertical="center"/>
    </xf>
    <xf numFmtId="0" fontId="11" fillId="0" borderId="11" xfId="0" applyFont="1" applyBorder="1" applyAlignment="1">
      <alignment vertical="center"/>
    </xf>
    <xf numFmtId="0" fontId="11" fillId="0" borderId="11" xfId="0" applyFont="1" applyBorder="1" applyAlignment="1" quotePrefix="1">
      <alignment horizontal="center" vertical="center"/>
    </xf>
    <xf numFmtId="0" fontId="11" fillId="0" borderId="7" xfId="0" applyFont="1" applyBorder="1" applyAlignment="1">
      <alignment horizontal="center" vertical="center"/>
    </xf>
    <xf numFmtId="0" fontId="11" fillId="0" borderId="27" xfId="0" applyFont="1" applyBorder="1" applyAlignment="1" quotePrefix="1">
      <alignment horizontal="center" vertical="center"/>
    </xf>
    <xf numFmtId="0" fontId="12"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xf>
    <xf numFmtId="164" fontId="11" fillId="0" borderId="26" xfId="0" applyNumberFormat="1" applyFont="1" applyBorder="1" applyAlignment="1">
      <alignment horizontal="center" vertical="center"/>
    </xf>
    <xf numFmtId="164" fontId="11" fillId="0" borderId="44" xfId="0" applyNumberFormat="1" applyFont="1" applyBorder="1" applyAlignment="1">
      <alignment horizontal="center" vertical="center"/>
    </xf>
    <xf numFmtId="0" fontId="11" fillId="0" borderId="26" xfId="0" applyFont="1" applyBorder="1" applyAlignment="1">
      <alignment horizontal="center" vertical="center"/>
    </xf>
    <xf numFmtId="164" fontId="11" fillId="0" borderId="24" xfId="0" applyNumberFormat="1" applyFont="1" applyBorder="1" applyAlignment="1">
      <alignment horizontal="center" vertical="center"/>
    </xf>
    <xf numFmtId="164" fontId="11" fillId="0" borderId="12" xfId="0" applyNumberFormat="1" applyFont="1" applyBorder="1" applyAlignment="1">
      <alignment horizontal="center" vertical="center"/>
    </xf>
    <xf numFmtId="164" fontId="11" fillId="0" borderId="15" xfId="0" applyNumberFormat="1" applyFont="1" applyBorder="1" applyAlignment="1">
      <alignment horizontal="center" vertical="center"/>
    </xf>
    <xf numFmtId="0" fontId="11" fillId="0" borderId="12" xfId="0" applyFont="1" applyBorder="1" applyAlignment="1">
      <alignment horizontal="center" vertical="center"/>
    </xf>
    <xf numFmtId="164" fontId="11" fillId="0" borderId="16" xfId="0" applyNumberFormat="1" applyFont="1" applyBorder="1" applyAlignment="1">
      <alignment horizontal="center" vertical="center"/>
    </xf>
    <xf numFmtId="164" fontId="11" fillId="0" borderId="7" xfId="0" applyNumberFormat="1" applyFont="1" applyBorder="1" applyAlignment="1">
      <alignment horizontal="center" vertical="center"/>
    </xf>
    <xf numFmtId="164" fontId="11" fillId="0" borderId="14"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1" fillId="0" borderId="23" xfId="0" applyFont="1" applyBorder="1" applyAlignment="1">
      <alignment vertical="center"/>
    </xf>
    <xf numFmtId="0" fontId="11" fillId="0" borderId="28" xfId="0" applyFont="1" applyBorder="1" applyAlignment="1">
      <alignment vertical="center"/>
    </xf>
    <xf numFmtId="0" fontId="12" fillId="0" borderId="7" xfId="0" applyFont="1" applyBorder="1" applyAlignment="1">
      <alignment horizontal="center" vertical="center" wrapText="1"/>
    </xf>
    <xf numFmtId="0" fontId="11" fillId="0" borderId="3" xfId="0" applyFont="1" applyBorder="1" applyAlignment="1" quotePrefix="1">
      <alignment horizontal="center" vertical="center"/>
    </xf>
    <xf numFmtId="0" fontId="12" fillId="0" borderId="4" xfId="0" applyFont="1" applyBorder="1" applyAlignment="1">
      <alignment horizontal="center" vertical="center"/>
    </xf>
    <xf numFmtId="0" fontId="12" fillId="0" borderId="45" xfId="0" applyFont="1" applyBorder="1" applyAlignment="1">
      <alignment horizontal="center" vertical="center"/>
    </xf>
    <xf numFmtId="0" fontId="12" fillId="0" borderId="27" xfId="0" applyFont="1" applyBorder="1" applyAlignment="1">
      <alignment horizontal="center" vertical="center"/>
    </xf>
    <xf numFmtId="0" fontId="12" fillId="0" borderId="22" xfId="0" applyFont="1" applyBorder="1" applyAlignment="1">
      <alignment horizontal="center" vertical="center"/>
    </xf>
    <xf numFmtId="0" fontId="35" fillId="0" borderId="3" xfId="0" applyFont="1" applyBorder="1" applyAlignment="1">
      <alignment horizontal="left" vertical="center" wrapText="1"/>
    </xf>
    <xf numFmtId="0" fontId="12" fillId="0" borderId="50" xfId="0" applyFont="1" applyFill="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left" vertical="center"/>
    </xf>
    <xf numFmtId="0" fontId="11" fillId="0" borderId="14" xfId="0" applyFont="1" applyBorder="1" applyAlignment="1">
      <alignment horizontal="left" vertical="center"/>
    </xf>
    <xf numFmtId="166" fontId="11" fillId="0" borderId="14"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30" xfId="0" applyFont="1" applyFill="1" applyBorder="1" applyAlignment="1">
      <alignment horizontal="center" vertical="center"/>
    </xf>
    <xf numFmtId="166" fontId="11" fillId="0" borderId="47" xfId="0" applyNumberFormat="1" applyFont="1" applyFill="1" applyBorder="1" applyAlignment="1">
      <alignment horizontal="center" vertical="center"/>
    </xf>
    <xf numFmtId="166" fontId="11" fillId="0" borderId="30" xfId="0" applyNumberFormat="1" applyFont="1" applyFill="1" applyBorder="1" applyAlignment="1">
      <alignment horizontal="center" vertical="center"/>
    </xf>
    <xf numFmtId="166" fontId="11" fillId="0" borderId="31" xfId="0" applyNumberFormat="1" applyFont="1" applyFill="1" applyBorder="1" applyAlignment="1">
      <alignment horizontal="center" vertical="center"/>
    </xf>
    <xf numFmtId="0" fontId="9" fillId="0" borderId="23"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48" xfId="0" applyFont="1" applyFill="1" applyBorder="1" applyAlignment="1">
      <alignment horizontal="center" vertical="center" wrapText="1"/>
    </xf>
    <xf numFmtId="0" fontId="11" fillId="0" borderId="31" xfId="0" applyFont="1" applyFill="1" applyBorder="1" applyAlignment="1">
      <alignment horizontal="center" vertical="center" wrapText="1"/>
    </xf>
    <xf numFmtId="166" fontId="11" fillId="0" borderId="15"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48" xfId="0" applyFont="1" applyFill="1" applyBorder="1" applyAlignment="1" quotePrefix="1">
      <alignment horizontal="center" vertical="center"/>
    </xf>
    <xf numFmtId="0" fontId="11" fillId="0" borderId="8" xfId="0" applyFont="1" applyBorder="1" applyAlignment="1">
      <alignment horizontal="center" vertical="center"/>
    </xf>
    <xf numFmtId="2" fontId="11" fillId="0" borderId="20" xfId="0" applyNumberFormat="1" applyFont="1" applyFill="1" applyBorder="1" applyAlignment="1">
      <alignment horizontal="center" vertical="center"/>
    </xf>
    <xf numFmtId="2" fontId="11" fillId="0" borderId="56"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quotePrefix="1">
      <alignment horizontal="center" vertical="center" wrapText="1"/>
    </xf>
    <xf numFmtId="0" fontId="11" fillId="0" borderId="18" xfId="0" applyFont="1" applyFill="1" applyBorder="1" applyAlignment="1" quotePrefix="1">
      <alignment horizontal="center" vertical="center"/>
    </xf>
    <xf numFmtId="0" fontId="11" fillId="0" borderId="18" xfId="0" applyFont="1" applyBorder="1" applyAlignment="1">
      <alignment horizontal="center" vertical="center"/>
    </xf>
    <xf numFmtId="2" fontId="11" fillId="0" borderId="50" xfId="0" applyNumberFormat="1" applyFont="1" applyFill="1" applyBorder="1" applyAlignment="1">
      <alignment horizontal="center" vertical="center"/>
    </xf>
    <xf numFmtId="2" fontId="11" fillId="0" borderId="41" xfId="0" applyNumberFormat="1" applyFont="1" applyFill="1" applyBorder="1" applyAlignment="1">
      <alignment horizontal="center" vertical="center"/>
    </xf>
    <xf numFmtId="2" fontId="11" fillId="0" borderId="23" xfId="0" applyNumberFormat="1" applyFont="1" applyFill="1" applyBorder="1" applyAlignment="1">
      <alignment horizontal="center" vertical="center"/>
    </xf>
    <xf numFmtId="0" fontId="11" fillId="0" borderId="23" xfId="0" applyFont="1" applyFill="1" applyBorder="1" applyAlignment="1">
      <alignment vertical="center"/>
    </xf>
    <xf numFmtId="0" fontId="11" fillId="0" borderId="31" xfId="0" applyFont="1" applyFill="1" applyBorder="1" applyAlignment="1" quotePrefix="1">
      <alignment horizontal="center" vertical="center"/>
    </xf>
    <xf numFmtId="2" fontId="11" fillId="0" borderId="20" xfId="0" applyNumberFormat="1" applyFont="1" applyFill="1" applyBorder="1" applyAlignment="1">
      <alignment vertical="center"/>
    </xf>
    <xf numFmtId="2" fontId="11" fillId="0" borderId="56" xfId="0" applyNumberFormat="1" applyFont="1" applyFill="1" applyBorder="1" applyAlignment="1">
      <alignment vertical="center"/>
    </xf>
    <xf numFmtId="0" fontId="12" fillId="0" borderId="20" xfId="0" applyFont="1" applyBorder="1" applyAlignment="1">
      <alignment horizontal="center" vertical="center"/>
    </xf>
    <xf numFmtId="2" fontId="11" fillId="0" borderId="7" xfId="0" applyNumberFormat="1" applyFont="1" applyFill="1" applyBorder="1" applyAlignment="1">
      <alignment horizontal="center" vertical="center"/>
    </xf>
    <xf numFmtId="0" fontId="11" fillId="0" borderId="1" xfId="0" applyFont="1" applyBorder="1" applyAlignment="1" quotePrefix="1">
      <alignment horizontal="center" vertical="center"/>
    </xf>
    <xf numFmtId="166" fontId="11" fillId="0" borderId="12" xfId="0" applyNumberFormat="1" applyFont="1" applyBorder="1" applyAlignment="1">
      <alignment horizontal="center" vertical="center"/>
    </xf>
    <xf numFmtId="166" fontId="11" fillId="0" borderId="16" xfId="0" applyNumberFormat="1" applyFont="1" applyBorder="1" applyAlignment="1">
      <alignment horizontal="center" vertical="center"/>
    </xf>
    <xf numFmtId="166" fontId="11" fillId="0" borderId="7" xfId="0" applyNumberFormat="1" applyFont="1" applyBorder="1" applyAlignment="1">
      <alignment horizontal="center" vertical="center"/>
    </xf>
    <xf numFmtId="166" fontId="11" fillId="0" borderId="3"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quotePrefix="1">
      <alignment horizontal="center" vertical="center"/>
    </xf>
    <xf numFmtId="0" fontId="11" fillId="0" borderId="12" xfId="0" applyFont="1" applyBorder="1" applyAlignment="1">
      <alignment vertical="center"/>
    </xf>
    <xf numFmtId="0" fontId="11" fillId="0" borderId="15" xfId="0" applyFont="1" applyBorder="1" applyAlignment="1">
      <alignment vertical="center" wrapText="1"/>
    </xf>
    <xf numFmtId="0" fontId="11" fillId="0" borderId="2" xfId="0" applyFont="1" applyBorder="1" applyAlignment="1">
      <alignment vertical="center" wrapText="1"/>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quotePrefix="1">
      <alignment horizontal="center" vertical="center"/>
    </xf>
    <xf numFmtId="0" fontId="11" fillId="0" borderId="47" xfId="0" applyFont="1" applyBorder="1" applyAlignment="1">
      <alignment horizontal="center" vertical="center"/>
    </xf>
    <xf numFmtId="0" fontId="11" fillId="0" borderId="14" xfId="0" applyFont="1" applyFill="1" applyBorder="1" applyAlignment="1">
      <alignment horizontal="left" vertical="center"/>
    </xf>
    <xf numFmtId="0" fontId="11" fillId="0" borderId="18" xfId="0" applyFont="1" applyBorder="1" applyAlignment="1">
      <alignment vertical="center"/>
    </xf>
    <xf numFmtId="0" fontId="12" fillId="0" borderId="17" xfId="0" applyFont="1" applyBorder="1" applyAlignment="1">
      <alignment horizontal="center" vertical="center" wrapText="1"/>
    </xf>
    <xf numFmtId="0" fontId="11" fillId="0" borderId="8" xfId="0" applyFont="1" applyBorder="1" applyAlignment="1">
      <alignment vertical="center" wrapText="1"/>
    </xf>
    <xf numFmtId="0" fontId="11" fillId="0" borderId="18" xfId="0" applyFont="1" applyBorder="1" applyAlignment="1">
      <alignment vertical="center" wrapText="1"/>
    </xf>
    <xf numFmtId="164" fontId="11" fillId="0" borderId="2" xfId="0" applyNumberFormat="1" applyFont="1" applyFill="1" applyBorder="1" applyAlignment="1">
      <alignment horizontal="center" vertical="center"/>
    </xf>
    <xf numFmtId="0" fontId="11" fillId="0" borderId="17" xfId="0" applyFont="1" applyBorder="1" applyAlignment="1" quotePrefix="1">
      <alignment horizontal="center" vertical="center" wrapText="1"/>
    </xf>
    <xf numFmtId="0" fontId="11" fillId="0" borderId="5" xfId="0" applyFont="1" applyBorder="1" applyAlignment="1" quotePrefix="1">
      <alignment horizontal="center" vertical="center" wrapText="1"/>
    </xf>
    <xf numFmtId="0" fontId="11" fillId="0" borderId="47" xfId="0" applyFont="1" applyBorder="1" applyAlignment="1">
      <alignment vertical="center" wrapText="1"/>
    </xf>
    <xf numFmtId="0" fontId="11" fillId="0" borderId="17" xfId="0" applyFont="1" applyBorder="1" applyAlignment="1">
      <alignment vertical="center" wrapText="1"/>
    </xf>
    <xf numFmtId="0" fontId="11" fillId="0" borderId="20" xfId="0" applyFont="1" applyBorder="1" applyAlignment="1">
      <alignment horizontal="center" vertical="center"/>
    </xf>
    <xf numFmtId="0" fontId="11" fillId="0" borderId="6" xfId="0" applyFont="1" applyBorder="1" applyAlignment="1">
      <alignment vertical="center" wrapText="1"/>
    </xf>
    <xf numFmtId="0" fontId="11" fillId="0" borderId="48" xfId="0" applyFont="1" applyFill="1" applyBorder="1" applyAlignment="1">
      <alignment horizontal="center" vertical="center"/>
    </xf>
    <xf numFmtId="0" fontId="11" fillId="0" borderId="20" xfId="0" applyFont="1" applyBorder="1" applyAlignment="1">
      <alignment vertical="center"/>
    </xf>
    <xf numFmtId="2" fontId="11" fillId="0" borderId="23" xfId="0" applyNumberFormat="1" applyFont="1" applyFill="1" applyBorder="1" applyAlignment="1">
      <alignment vertical="center"/>
    </xf>
    <xf numFmtId="0" fontId="11" fillId="0" borderId="6" xfId="0" applyFont="1" applyBorder="1" applyAlignment="1">
      <alignment horizontal="center" vertical="center"/>
    </xf>
    <xf numFmtId="0" fontId="11" fillId="0" borderId="8" xfId="0" applyFont="1" applyFill="1" applyBorder="1" applyAlignment="1" quotePrefix="1">
      <alignment horizontal="center" vertical="center"/>
    </xf>
    <xf numFmtId="0" fontId="11" fillId="11" borderId="47" xfId="0" applyFont="1" applyFill="1" applyBorder="1" applyAlignment="1">
      <alignment horizontal="left" vertical="center"/>
    </xf>
    <xf numFmtId="0" fontId="11" fillId="0" borderId="1" xfId="0" applyFont="1" applyBorder="1" applyAlignment="1">
      <alignment horizontal="center" vertical="center"/>
    </xf>
    <xf numFmtId="0" fontId="11" fillId="11" borderId="3" xfId="0" applyFont="1" applyFill="1" applyBorder="1" applyAlignment="1">
      <alignment horizontal="left" vertical="center"/>
    </xf>
    <xf numFmtId="0" fontId="12" fillId="0" borderId="48"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48" xfId="0" applyFont="1" applyBorder="1" applyAlignment="1">
      <alignment vertical="center" wrapText="1"/>
    </xf>
    <xf numFmtId="0" fontId="11" fillId="0" borderId="31" xfId="0" applyFont="1" applyBorder="1" applyAlignment="1">
      <alignment vertical="center" wrapText="1"/>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1" fillId="0" borderId="24" xfId="0" applyFont="1" applyFill="1" applyBorder="1" applyAlignment="1">
      <alignment horizontal="left" vertical="center"/>
    </xf>
    <xf numFmtId="0" fontId="11" fillId="0" borderId="44" xfId="0" applyFont="1" applyFill="1" applyBorder="1" applyAlignment="1">
      <alignment horizontal="left" vertical="center"/>
    </xf>
    <xf numFmtId="3" fontId="11" fillId="3" borderId="59" xfId="0" applyNumberFormat="1" applyFont="1" applyFill="1" applyBorder="1" applyAlignment="1" applyProtection="1">
      <alignment horizontal="center" vertical="center"/>
      <protection locked="0"/>
    </xf>
    <xf numFmtId="3" fontId="11" fillId="3" borderId="2"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2" fontId="11" fillId="3" borderId="17" xfId="0" applyNumberFormat="1" applyFont="1" applyFill="1" applyBorder="1" applyAlignment="1" applyProtection="1">
      <alignment horizontal="center" vertical="center"/>
      <protection locked="0"/>
    </xf>
    <xf numFmtId="2" fontId="11" fillId="0" borderId="17" xfId="0" applyNumberFormat="1" applyFont="1" applyBorder="1" applyAlignment="1">
      <alignment horizontal="center" vertical="center"/>
    </xf>
    <xf numFmtId="2" fontId="11" fillId="0" borderId="5" xfId="0" applyNumberFormat="1" applyFont="1" applyBorder="1" applyAlignment="1">
      <alignment horizontal="center" vertical="center"/>
    </xf>
    <xf numFmtId="0" fontId="2" fillId="0" borderId="23" xfId="0" applyFont="1" applyBorder="1" applyAlignment="1">
      <alignment horizontal="center" wrapText="1"/>
    </xf>
    <xf numFmtId="0" fontId="2" fillId="0" borderId="27" xfId="0" applyFont="1" applyBorder="1" applyAlignment="1">
      <alignment horizontal="center" wrapText="1"/>
    </xf>
    <xf numFmtId="0" fontId="2" fillId="0" borderId="44"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1" fillId="0" borderId="23" xfId="0" applyFont="1" applyBorder="1" applyAlignment="1">
      <alignment wrapText="1"/>
    </xf>
    <xf numFmtId="0" fontId="0" fillId="0" borderId="23" xfId="0" applyBorder="1" applyAlignment="1">
      <alignment wrapText="1"/>
    </xf>
    <xf numFmtId="0" fontId="0" fillId="0" borderId="0" xfId="0" applyAlignment="1">
      <alignment wrapText="1"/>
    </xf>
    <xf numFmtId="0" fontId="0" fillId="0" borderId="25" xfId="0" applyBorder="1" applyAlignment="1">
      <alignment horizontal="center"/>
    </xf>
    <xf numFmtId="0" fontId="0" fillId="0" borderId="26" xfId="0" applyBorder="1" applyAlignment="1">
      <alignment horizontal="center"/>
    </xf>
    <xf numFmtId="166" fontId="0" fillId="10" borderId="0" xfId="0" applyNumberFormat="1" applyFill="1" applyAlignment="1" applyProtection="1">
      <alignment horizontal="center"/>
      <protection locked="0"/>
    </xf>
    <xf numFmtId="166" fontId="0" fillId="0" borderId="3" xfId="0" applyNumberFormat="1" applyBorder="1" applyAlignment="1">
      <alignment horizontal="center"/>
    </xf>
    <xf numFmtId="0" fontId="0" fillId="0" borderId="4" xfId="0" applyBorder="1" applyAlignment="1">
      <alignment/>
    </xf>
    <xf numFmtId="166" fontId="0" fillId="10" borderId="0" xfId="0" applyNumberFormat="1" applyFill="1" applyBorder="1" applyAlignment="1" applyProtection="1">
      <alignment horizontal="center"/>
      <protection locked="0"/>
    </xf>
    <xf numFmtId="166" fontId="0" fillId="0" borderId="4" xfId="0" applyNumberFormat="1" applyBorder="1" applyAlignment="1">
      <alignment horizontal="center"/>
    </xf>
    <xf numFmtId="0" fontId="0" fillId="0" borderId="1" xfId="0" applyBorder="1" applyAlignment="1">
      <alignment horizontal="center"/>
    </xf>
    <xf numFmtId="0" fontId="2" fillId="0" borderId="2" xfId="0" applyFont="1" applyBorder="1" applyAlignment="1">
      <alignment horizontal="center"/>
    </xf>
    <xf numFmtId="0" fontId="0" fillId="0" borderId="30" xfId="0" applyFont="1" applyBorder="1" applyAlignment="1">
      <alignment horizontal="center"/>
    </xf>
    <xf numFmtId="0" fontId="0" fillId="0" borderId="30" xfId="0" applyBorder="1" applyAlignment="1">
      <alignment horizontal="center"/>
    </xf>
    <xf numFmtId="0" fontId="2" fillId="0" borderId="6" xfId="0" applyFont="1" applyBorder="1" applyAlignment="1">
      <alignment horizontal="center" wrapText="1"/>
    </xf>
    <xf numFmtId="0" fontId="0" fillId="0" borderId="48" xfId="0" applyBorder="1" applyAlignment="1">
      <alignment wrapText="1"/>
    </xf>
    <xf numFmtId="0" fontId="0" fillId="0" borderId="47" xfId="0" applyBorder="1" applyAlignment="1">
      <alignment wrapText="1"/>
    </xf>
    <xf numFmtId="0" fontId="0" fillId="0" borderId="30" xfId="0" applyBorder="1" applyAlignment="1">
      <alignment wrapText="1"/>
    </xf>
    <xf numFmtId="0" fontId="0" fillId="0" borderId="31" xfId="0" applyBorder="1" applyAlignment="1">
      <alignment wrapText="1"/>
    </xf>
    <xf numFmtId="0" fontId="2" fillId="0" borderId="2" xfId="0" applyFont="1" applyBorder="1" applyAlignment="1">
      <alignment horizontal="center" wrapText="1"/>
    </xf>
    <xf numFmtId="164" fontId="0" fillId="10" borderId="1" xfId="0" applyNumberFormat="1" applyFill="1" applyBorder="1" applyAlignment="1" applyProtection="1">
      <alignment horizontal="center"/>
      <protection locked="0"/>
    </xf>
    <xf numFmtId="164" fontId="0" fillId="10" borderId="1" xfId="0" applyNumberFormat="1" applyFont="1" applyFill="1" applyBorder="1" applyAlignment="1" applyProtection="1">
      <alignment horizontal="center"/>
      <protection locked="0"/>
    </xf>
    <xf numFmtId="164" fontId="0" fillId="10" borderId="1" xfId="0" applyNumberFormat="1" applyFont="1" applyFill="1" applyBorder="1" applyAlignment="1" applyProtection="1">
      <alignment/>
      <protection locked="0"/>
    </xf>
    <xf numFmtId="164" fontId="0" fillId="10" borderId="7" xfId="0" applyNumberFormat="1" applyFill="1" applyBorder="1" applyAlignment="1" applyProtection="1">
      <alignment/>
      <protection locked="0"/>
    </xf>
    <xf numFmtId="0" fontId="2" fillId="0" borderId="5" xfId="0" applyFont="1" applyBorder="1" applyAlignment="1">
      <alignment horizontal="center" wrapText="1"/>
    </xf>
    <xf numFmtId="0" fontId="0" fillId="0" borderId="4" xfId="0" applyBorder="1"/>
    <xf numFmtId="0" fontId="0" fillId="0" borderId="45" xfId="0" applyBorder="1"/>
    <xf numFmtId="0" fontId="0" fillId="0" borderId="6" xfId="0" applyBorder="1"/>
    <xf numFmtId="0" fontId="0" fillId="0" borderId="0" xfId="0"/>
    <xf numFmtId="0" fontId="0" fillId="0" borderId="48" xfId="0" applyBorder="1"/>
    <xf numFmtId="0" fontId="0" fillId="0" borderId="47" xfId="0" applyBorder="1"/>
    <xf numFmtId="0" fontId="0" fillId="0" borderId="30" xfId="0" applyBorder="1"/>
    <xf numFmtId="0" fontId="0" fillId="0" borderId="31" xfId="0" applyBorder="1"/>
    <xf numFmtId="0" fontId="2" fillId="0" borderId="2" xfId="0" applyFont="1" applyBorder="1" applyAlignment="1">
      <alignment/>
    </xf>
    <xf numFmtId="0" fontId="0" fillId="0" borderId="2" xfId="0" applyBorder="1" applyAlignment="1">
      <alignment/>
    </xf>
    <xf numFmtId="164" fontId="0" fillId="0" borderId="1" xfId="0" applyNumberFormat="1" applyFont="1" applyBorder="1" applyAlignment="1">
      <alignment horizontal="center"/>
    </xf>
    <xf numFmtId="164" fontId="0" fillId="0" borderId="1" xfId="0" applyNumberFormat="1" applyFont="1" applyBorder="1" applyAlignment="1">
      <alignment/>
    </xf>
    <xf numFmtId="164" fontId="0" fillId="0" borderId="1" xfId="0" applyNumberFormat="1" applyBorder="1" applyAlignment="1">
      <alignment/>
    </xf>
    <xf numFmtId="0" fontId="0" fillId="0" borderId="12" xfId="0" applyBorder="1" applyAlignment="1">
      <alignment/>
    </xf>
    <xf numFmtId="49" fontId="0" fillId="0" borderId="60" xfId="0" applyNumberFormat="1" applyFont="1" applyBorder="1" applyAlignment="1">
      <alignment horizontal="left"/>
    </xf>
    <xf numFmtId="49" fontId="0" fillId="0" borderId="61" xfId="0" applyNumberFormat="1" applyFont="1" applyBorder="1" applyAlignment="1">
      <alignment horizontal="left"/>
    </xf>
    <xf numFmtId="49" fontId="0" fillId="0" borderId="45" xfId="0" applyNumberFormat="1" applyFont="1" applyBorder="1" applyAlignment="1">
      <alignment horizontal="left"/>
    </xf>
    <xf numFmtId="49" fontId="0" fillId="0" borderId="17" xfId="0" applyNumberFormat="1" applyFont="1" applyBorder="1" applyAlignment="1">
      <alignment horizontal="left"/>
    </xf>
    <xf numFmtId="166" fontId="0" fillId="0" borderId="14" xfId="0" applyNumberFormat="1" applyBorder="1" applyAlignment="1">
      <alignment horizontal="center"/>
    </xf>
    <xf numFmtId="0" fontId="0" fillId="0" borderId="4" xfId="0" applyBorder="1" applyAlignment="1">
      <alignment horizontal="center"/>
    </xf>
    <xf numFmtId="0" fontId="0" fillId="0" borderId="45" xfId="0"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0" xfId="0" applyFill="1" applyBorder="1" applyAlignment="1">
      <alignment horizontal="center"/>
    </xf>
    <xf numFmtId="166" fontId="0" fillId="0" borderId="17" xfId="0" applyNumberFormat="1" applyBorder="1" applyAlignment="1">
      <alignment horizontal="center"/>
    </xf>
    <xf numFmtId="0" fontId="0" fillId="0" borderId="12" xfId="0" applyBorder="1" applyAlignment="1">
      <alignment wrapText="1"/>
    </xf>
    <xf numFmtId="0" fontId="2" fillId="0" borderId="20" xfId="0" applyFont="1" applyBorder="1" applyAlignment="1">
      <alignment horizontal="center"/>
    </xf>
    <xf numFmtId="0" fontId="2" fillId="0" borderId="28" xfId="0" applyFont="1" applyBorder="1" applyAlignment="1">
      <alignment horizontal="center" vertical="center" wrapText="1"/>
    </xf>
    <xf numFmtId="49" fontId="0" fillId="0" borderId="54" xfId="0" applyNumberFormat="1" applyFont="1" applyBorder="1" applyAlignment="1">
      <alignment horizontal="left"/>
    </xf>
    <xf numFmtId="49" fontId="0" fillId="0" borderId="13" xfId="0" applyNumberFormat="1" applyFont="1" applyBorder="1" applyAlignment="1">
      <alignment horizontal="left"/>
    </xf>
    <xf numFmtId="49" fontId="2" fillId="0" borderId="35" xfId="0" applyNumberFormat="1" applyFont="1" applyBorder="1" applyAlignment="1">
      <alignment horizontal="center" wrapText="1"/>
    </xf>
    <xf numFmtId="0" fontId="2" fillId="0" borderId="35" xfId="0" applyFont="1" applyBorder="1" applyAlignment="1">
      <alignment horizontal="center" wrapText="1"/>
    </xf>
    <xf numFmtId="0" fontId="0" fillId="0" borderId="27" xfId="0" applyBorder="1" applyAlignment="1">
      <alignment horizontal="center" wrapText="1"/>
    </xf>
    <xf numFmtId="0" fontId="0" fillId="0" borderId="16" xfId="0" applyFont="1" applyBorder="1" applyAlignment="1">
      <alignment horizontal="center"/>
    </xf>
    <xf numFmtId="166" fontId="0" fillId="0" borderId="13" xfId="0" applyNumberFormat="1" applyBorder="1" applyAlignment="1">
      <alignment horizontal="center"/>
    </xf>
    <xf numFmtId="166" fontId="0" fillId="0" borderId="16" xfId="0" applyNumberFormat="1" applyBorder="1" applyAlignment="1">
      <alignment horizontal="center"/>
    </xf>
    <xf numFmtId="166" fontId="0" fillId="10" borderId="2" xfId="0" applyNumberFormat="1" applyFill="1" applyBorder="1" applyAlignment="1" applyProtection="1">
      <alignment horizontal="center"/>
      <protection locked="0"/>
    </xf>
    <xf numFmtId="166" fontId="0" fillId="10" borderId="12" xfId="0" applyNumberFormat="1" applyFill="1" applyBorder="1" applyAlignment="1" applyProtection="1">
      <alignment horizontal="center"/>
      <protection locked="0"/>
    </xf>
    <xf numFmtId="166" fontId="0" fillId="0" borderId="16" xfId="0" applyNumberFormat="1" applyFont="1" applyBorder="1" applyAlignment="1">
      <alignment horizontal="center"/>
    </xf>
    <xf numFmtId="0" fontId="2" fillId="0" borderId="31" xfId="0" applyFont="1" applyBorder="1" applyAlignment="1">
      <alignment horizontal="left"/>
    </xf>
    <xf numFmtId="0" fontId="2" fillId="0" borderId="18" xfId="0" applyFont="1" applyBorder="1" applyAlignment="1">
      <alignment horizontal="left"/>
    </xf>
    <xf numFmtId="49" fontId="2" fillId="0" borderId="2"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0" fontId="0" fillId="0" borderId="48" xfId="0" applyBorder="1" applyAlignment="1">
      <alignment horizontal="center" wrapText="1"/>
    </xf>
    <xf numFmtId="0" fontId="0" fillId="0" borderId="0" xfId="0" applyBorder="1" applyAlignment="1">
      <alignment horizontal="center" wrapText="1"/>
    </xf>
    <xf numFmtId="49" fontId="2" fillId="0" borderId="12" xfId="0" applyNumberFormat="1"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wrapText="1"/>
    </xf>
    <xf numFmtId="0" fontId="0" fillId="0" borderId="0" xfId="0" applyAlignment="1">
      <alignment horizontal="center" wrapText="1"/>
    </xf>
    <xf numFmtId="49" fontId="0" fillId="0" borderId="15" xfId="0" applyNumberFormat="1" applyFont="1" applyBorder="1" applyAlignment="1">
      <alignment horizontal="left"/>
    </xf>
    <xf numFmtId="49" fontId="0" fillId="0" borderId="2" xfId="0" applyNumberFormat="1" applyFont="1" applyBorder="1" applyAlignment="1">
      <alignment horizontal="left"/>
    </xf>
    <xf numFmtId="166" fontId="0" fillId="0" borderId="61" xfId="0" applyNumberFormat="1" applyBorder="1" applyAlignment="1">
      <alignment horizontal="center"/>
    </xf>
    <xf numFmtId="0" fontId="0" fillId="0" borderId="16" xfId="0" applyFont="1" applyBorder="1" applyAlignment="1">
      <alignment horizontal="center"/>
    </xf>
    <xf numFmtId="166" fontId="0" fillId="0" borderId="2" xfId="0" applyNumberFormat="1" applyBorder="1" applyAlignment="1">
      <alignment horizontal="center"/>
    </xf>
    <xf numFmtId="166" fontId="0" fillId="0" borderId="62" xfId="0" applyNumberFormat="1" applyBorder="1" applyAlignment="1">
      <alignment horizontal="center"/>
    </xf>
    <xf numFmtId="166" fontId="0" fillId="0" borderId="5" xfId="0" applyNumberFormat="1" applyBorder="1" applyAlignment="1">
      <alignment horizontal="center"/>
    </xf>
    <xf numFmtId="166" fontId="0" fillId="0" borderId="9" xfId="0" applyNumberFormat="1" applyBorder="1" applyAlignment="1">
      <alignment horizontal="center"/>
    </xf>
    <xf numFmtId="49" fontId="2" fillId="0" borderId="18" xfId="0" applyNumberFormat="1" applyFont="1" applyBorder="1" applyAlignment="1">
      <alignment horizontal="center"/>
    </xf>
    <xf numFmtId="49" fontId="2" fillId="0" borderId="47" xfId="0" applyNumberFormat="1" applyFont="1" applyBorder="1" applyAlignment="1">
      <alignment horizontal="center"/>
    </xf>
    <xf numFmtId="166" fontId="0" fillId="10" borderId="17" xfId="0" applyNumberFormat="1" applyFill="1" applyBorder="1" applyAlignment="1" applyProtection="1">
      <alignment horizontal="center"/>
      <protection locked="0"/>
    </xf>
    <xf numFmtId="166" fontId="0" fillId="10" borderId="5" xfId="0" applyNumberFormat="1" applyFill="1" applyBorder="1" applyAlignment="1" applyProtection="1">
      <alignment horizontal="center"/>
      <protection locked="0"/>
    </xf>
    <xf numFmtId="0" fontId="2" fillId="0" borderId="12" xfId="0" applyFont="1" applyBorder="1" applyAlignment="1">
      <alignment horizontal="center"/>
    </xf>
    <xf numFmtId="166" fontId="0" fillId="0" borderId="2" xfId="0" applyNumberFormat="1" applyFont="1" applyBorder="1" applyAlignment="1">
      <alignment horizontal="center"/>
    </xf>
    <xf numFmtId="49" fontId="0" fillId="0" borderId="0" xfId="0" applyNumberFormat="1" applyFont="1" applyBorder="1" applyAlignment="1">
      <alignment/>
    </xf>
    <xf numFmtId="0" fontId="0" fillId="0" borderId="0" xfId="0" applyAlignment="1">
      <alignment/>
    </xf>
    <xf numFmtId="0" fontId="0" fillId="0" borderId="48" xfId="0" applyBorder="1" applyAlignment="1">
      <alignment/>
    </xf>
    <xf numFmtId="166" fontId="0" fillId="0" borderId="6" xfId="0" applyNumberFormat="1" applyBorder="1" applyAlignment="1">
      <alignment horizontal="center"/>
    </xf>
    <xf numFmtId="166" fontId="0" fillId="0" borderId="48" xfId="0" applyNumberFormat="1" applyBorder="1" applyAlignment="1">
      <alignment horizontal="center"/>
    </xf>
    <xf numFmtId="166" fontId="0" fillId="10" borderId="6" xfId="0" applyNumberFormat="1" applyFill="1" applyBorder="1" applyAlignment="1" applyProtection="1">
      <alignment horizontal="center"/>
      <protection locked="0"/>
    </xf>
    <xf numFmtId="166" fontId="0" fillId="10" borderId="48" xfId="0" applyNumberFormat="1" applyFill="1" applyBorder="1" applyAlignment="1" applyProtection="1">
      <alignment horizontal="center"/>
      <protection locked="0"/>
    </xf>
    <xf numFmtId="0" fontId="0" fillId="10" borderId="5" xfId="0" applyFill="1" applyBorder="1" applyAlignment="1" applyProtection="1">
      <alignment/>
      <protection locked="0"/>
    </xf>
    <xf numFmtId="0" fontId="0" fillId="10" borderId="45" xfId="0" applyFill="1" applyBorder="1" applyAlignment="1" applyProtection="1">
      <alignment/>
      <protection locked="0"/>
    </xf>
    <xf numFmtId="0" fontId="0" fillId="10" borderId="4" xfId="0" applyFill="1" applyBorder="1" applyAlignment="1" applyProtection="1">
      <alignment/>
      <protection locked="0"/>
    </xf>
    <xf numFmtId="0" fontId="2" fillId="0" borderId="4" xfId="0" applyFont="1" applyBorder="1" applyAlignment="1">
      <alignment/>
    </xf>
    <xf numFmtId="0" fontId="0" fillId="0" borderId="45" xfId="0" applyBorder="1" applyAlignment="1">
      <alignment/>
    </xf>
    <xf numFmtId="0" fontId="0" fillId="0" borderId="5" xfId="0" applyBorder="1" applyAlignment="1">
      <alignment/>
    </xf>
    <xf numFmtId="0" fontId="2" fillId="0" borderId="23" xfId="0" applyFont="1" applyBorder="1" applyAlignment="1">
      <alignment/>
    </xf>
    <xf numFmtId="0" fontId="0" fillId="0" borderId="23" xfId="0" applyBorder="1" applyAlignment="1">
      <alignment/>
    </xf>
    <xf numFmtId="0" fontId="0" fillId="0" borderId="28" xfId="0" applyBorder="1" applyAlignment="1">
      <alignment/>
    </xf>
    <xf numFmtId="0" fontId="0" fillId="0" borderId="45" xfId="0" applyBorder="1" applyAlignment="1">
      <alignment horizontal="center" wrapText="1"/>
    </xf>
    <xf numFmtId="0" fontId="2" fillId="0" borderId="47" xfId="0" applyFont="1" applyBorder="1" applyAlignment="1">
      <alignment horizontal="center" wrapText="1"/>
    </xf>
    <xf numFmtId="0" fontId="0" fillId="0" borderId="31" xfId="0" applyBorder="1" applyAlignment="1">
      <alignment horizontal="center" wrapText="1"/>
    </xf>
    <xf numFmtId="0" fontId="0" fillId="0" borderId="16" xfId="0" applyFont="1" applyBorder="1" applyAlignment="1">
      <alignment horizontal="left"/>
    </xf>
    <xf numFmtId="0" fontId="0" fillId="0" borderId="16" xfId="0" applyBorder="1" applyAlignment="1">
      <alignment horizontal="left"/>
    </xf>
    <xf numFmtId="49" fontId="2" fillId="0" borderId="16" xfId="0" applyNumberFormat="1" applyFont="1" applyBorder="1" applyAlignment="1">
      <alignment horizontal="center"/>
    </xf>
    <xf numFmtId="0" fontId="2" fillId="0" borderId="4" xfId="0" applyFont="1" applyBorder="1" applyAlignment="1">
      <alignment horizontal="center" wrapText="1"/>
    </xf>
    <xf numFmtId="0" fontId="0" fillId="0" borderId="4" xfId="0" applyBorder="1" applyAlignment="1">
      <alignment horizontal="center" wrapText="1"/>
    </xf>
    <xf numFmtId="0" fontId="0" fillId="0" borderId="30" xfId="0" applyBorder="1" applyAlignment="1">
      <alignment horizontal="center" wrapText="1"/>
    </xf>
    <xf numFmtId="0" fontId="0" fillId="0" borderId="47" xfId="0" applyBorder="1" applyAlignment="1">
      <alignment horizontal="center" wrapText="1"/>
    </xf>
    <xf numFmtId="166" fontId="0" fillId="0" borderId="0" xfId="0" applyNumberFormat="1" applyBorder="1" applyAlignment="1">
      <alignment horizontal="center"/>
    </xf>
    <xf numFmtId="166" fontId="0" fillId="10" borderId="8" xfId="0" applyNumberFormat="1" applyFill="1" applyBorder="1" applyAlignment="1" applyProtection="1">
      <alignment horizontal="center"/>
      <protection locked="0"/>
    </xf>
    <xf numFmtId="166" fontId="0" fillId="10" borderId="43" xfId="0" applyNumberFormat="1" applyFill="1" applyBorder="1" applyAlignment="1" applyProtection="1">
      <alignment horizontal="center"/>
      <protection locked="0"/>
    </xf>
    <xf numFmtId="166" fontId="0" fillId="10" borderId="42" xfId="0" applyNumberFormat="1" applyFill="1" applyBorder="1" applyAlignment="1" applyProtection="1">
      <alignment horizontal="center"/>
      <protection locked="0"/>
    </xf>
    <xf numFmtId="166" fontId="0" fillId="10" borderId="63" xfId="0" applyNumberFormat="1" applyFill="1" applyBorder="1" applyAlignment="1" applyProtection="1">
      <alignment horizontal="center"/>
      <protection locked="0"/>
    </xf>
    <xf numFmtId="166" fontId="0" fillId="0" borderId="64" xfId="0" applyNumberFormat="1" applyBorder="1" applyAlignment="1">
      <alignment horizontal="center"/>
    </xf>
    <xf numFmtId="166" fontId="0" fillId="0" borderId="65" xfId="0" applyNumberFormat="1" applyBorder="1" applyAlignment="1">
      <alignment horizontal="center"/>
    </xf>
    <xf numFmtId="49" fontId="0" fillId="0" borderId="66" xfId="0" applyNumberFormat="1" applyFont="1" applyBorder="1" applyAlignment="1">
      <alignment/>
    </xf>
    <xf numFmtId="0" fontId="0" fillId="0" borderId="66" xfId="0" applyBorder="1" applyAlignment="1">
      <alignment/>
    </xf>
    <xf numFmtId="0" fontId="0" fillId="0" borderId="65" xfId="0" applyBorder="1" applyAlignment="1">
      <alignment/>
    </xf>
    <xf numFmtId="166" fontId="0" fillId="0" borderId="42" xfId="0" applyNumberFormat="1" applyBorder="1" applyAlignment="1">
      <alignment horizontal="center"/>
    </xf>
    <xf numFmtId="166" fontId="0" fillId="0" borderId="63" xfId="0" applyNumberFormat="1" applyBorder="1" applyAlignment="1">
      <alignment horizontal="center"/>
    </xf>
    <xf numFmtId="0" fontId="0" fillId="0" borderId="63" xfId="0" applyBorder="1" applyAlignment="1">
      <alignment horizontal="center"/>
    </xf>
    <xf numFmtId="166" fontId="0" fillId="0" borderId="66" xfId="0" applyNumberFormat="1" applyBorder="1" applyAlignment="1">
      <alignment horizontal="center"/>
    </xf>
    <xf numFmtId="166" fontId="0" fillId="0" borderId="67" xfId="0" applyNumberFormat="1" applyBorder="1" applyAlignment="1">
      <alignment horizontal="center"/>
    </xf>
    <xf numFmtId="166" fontId="0" fillId="0" borderId="42" xfId="0" applyNumberFormat="1" applyFill="1" applyBorder="1" applyAlignment="1">
      <alignment horizontal="center"/>
    </xf>
    <xf numFmtId="166" fontId="0" fillId="0" borderId="63" xfId="0" applyNumberFormat="1" applyFill="1" applyBorder="1" applyAlignment="1">
      <alignment horizontal="center"/>
    </xf>
    <xf numFmtId="166" fontId="0" fillId="0" borderId="64" xfId="0" applyNumberFormat="1" applyFill="1" applyBorder="1" applyAlignment="1">
      <alignment horizontal="center"/>
    </xf>
    <xf numFmtId="166" fontId="0" fillId="0" borderId="65" xfId="0" applyNumberFormat="1" applyFill="1" applyBorder="1" applyAlignment="1">
      <alignment horizontal="center"/>
    </xf>
    <xf numFmtId="49" fontId="0" fillId="0" borderId="67" xfId="0" applyNumberFormat="1" applyFont="1" applyBorder="1" applyAlignment="1">
      <alignment/>
    </xf>
    <xf numFmtId="0" fontId="0" fillId="0" borderId="67" xfId="0" applyBorder="1" applyAlignment="1">
      <alignment/>
    </xf>
    <xf numFmtId="0" fontId="0" fillId="0" borderId="63" xfId="0" applyBorder="1" applyAlignment="1">
      <alignment/>
    </xf>
    <xf numFmtId="49" fontId="0" fillId="0" borderId="68" xfId="0" applyNumberFormat="1" applyFont="1" applyBorder="1" applyAlignment="1">
      <alignment/>
    </xf>
    <xf numFmtId="0" fontId="0" fillId="0" borderId="68" xfId="0" applyBorder="1" applyAlignment="1">
      <alignment/>
    </xf>
    <xf numFmtId="0" fontId="0" fillId="0" borderId="60" xfId="0" applyBorder="1" applyAlignment="1">
      <alignment/>
    </xf>
    <xf numFmtId="0" fontId="2" fillId="0" borderId="0" xfId="0" applyFont="1" applyBorder="1" applyAlignment="1">
      <alignment/>
    </xf>
    <xf numFmtId="0" fontId="0" fillId="0" borderId="0" xfId="0" applyBorder="1" applyAlignment="1">
      <alignment/>
    </xf>
    <xf numFmtId="49" fontId="2" fillId="0" borderId="35" xfId="0" applyNumberFormat="1" applyFont="1" applyFill="1" applyBorder="1" applyAlignment="1">
      <alignment horizontal="center" wrapText="1"/>
    </xf>
    <xf numFmtId="0" fontId="0" fillId="0" borderId="35" xfId="0" applyBorder="1" applyAlignment="1">
      <alignment horizontal="center" wrapText="1"/>
    </xf>
    <xf numFmtId="0" fontId="0" fillId="0" borderId="35" xfId="0" applyBorder="1" applyAlignment="1">
      <alignment horizontal="center"/>
    </xf>
    <xf numFmtId="0" fontId="0" fillId="0" borderId="27" xfId="0" applyBorder="1" applyAlignment="1">
      <alignment horizontal="center"/>
    </xf>
    <xf numFmtId="0" fontId="2" fillId="0" borderId="2" xfId="0" applyFont="1" applyFill="1" applyBorder="1" applyAlignment="1">
      <alignment horizontal="center" vertical="top" wrapText="1"/>
    </xf>
    <xf numFmtId="0" fontId="2" fillId="0" borderId="2" xfId="0" applyFont="1" applyBorder="1" applyAlignment="1">
      <alignment horizontal="center" vertical="top" wrapText="1"/>
    </xf>
    <xf numFmtId="166" fontId="0" fillId="0" borderId="62" xfId="0" applyNumberFormat="1" applyFill="1" applyBorder="1" applyAlignment="1">
      <alignment horizontal="center"/>
    </xf>
    <xf numFmtId="166" fontId="0" fillId="0" borderId="68" xfId="0" applyNumberFormat="1" applyFill="1" applyBorder="1" applyAlignment="1">
      <alignment horizontal="center"/>
    </xf>
    <xf numFmtId="166" fontId="0" fillId="0" borderId="67" xfId="0" applyNumberFormat="1" applyFill="1" applyBorder="1" applyAlignment="1">
      <alignment horizontal="center"/>
    </xf>
    <xf numFmtId="166" fontId="0" fillId="0" borderId="60" xfId="0" applyNumberFormat="1" applyBorder="1" applyAlignment="1">
      <alignment horizontal="center"/>
    </xf>
    <xf numFmtId="0" fontId="2" fillId="0" borderId="12" xfId="0" applyFont="1" applyBorder="1" applyAlignment="1">
      <alignment horizontal="center" vertical="top" wrapText="1"/>
    </xf>
    <xf numFmtId="0" fontId="2" fillId="0" borderId="15" xfId="0" applyFont="1" applyFill="1" applyBorder="1" applyAlignment="1">
      <alignment horizontal="center" vertical="top" wrapText="1"/>
    </xf>
    <xf numFmtId="0" fontId="2" fillId="0" borderId="15" xfId="0" applyFont="1" applyBorder="1" applyAlignment="1">
      <alignment horizontal="center" vertical="top" wrapText="1"/>
    </xf>
    <xf numFmtId="49" fontId="2" fillId="0" borderId="30" xfId="0" applyNumberFormat="1" applyFont="1" applyBorder="1" applyAlignment="1">
      <alignment horizontal="center"/>
    </xf>
    <xf numFmtId="166" fontId="2" fillId="0" borderId="15" xfId="0" applyNumberFormat="1" applyFont="1" applyFill="1" applyBorder="1" applyAlignment="1">
      <alignment horizontal="center" vertical="top" wrapText="1"/>
    </xf>
    <xf numFmtId="0" fontId="2" fillId="0" borderId="15" xfId="0" applyFont="1" applyBorder="1" applyAlignment="1">
      <alignment vertical="top" wrapText="1"/>
    </xf>
    <xf numFmtId="166" fontId="0" fillId="0" borderId="47" xfId="0" applyNumberFormat="1" applyBorder="1" applyAlignment="1">
      <alignment horizontal="center"/>
    </xf>
    <xf numFmtId="166" fontId="0" fillId="0" borderId="31" xfId="0" applyNumberFormat="1" applyBorder="1" applyAlignment="1">
      <alignment horizontal="center"/>
    </xf>
    <xf numFmtId="166" fontId="0" fillId="0" borderId="60" xfId="0" applyNumberFormat="1" applyFill="1" applyBorder="1" applyAlignment="1">
      <alignment horizontal="center"/>
    </xf>
    <xf numFmtId="49" fontId="0" fillId="0" borderId="0" xfId="0" applyNumberFormat="1" applyFont="1" applyBorder="1" applyAlignment="1">
      <alignment/>
    </xf>
    <xf numFmtId="49" fontId="0" fillId="0" borderId="67" xfId="0" applyNumberFormat="1" applyFont="1" applyBorder="1" applyAlignment="1">
      <alignment/>
    </xf>
    <xf numFmtId="0" fontId="2" fillId="0" borderId="12" xfId="0" applyFont="1" applyFill="1" applyBorder="1" applyAlignment="1">
      <alignment horizontal="center"/>
    </xf>
    <xf numFmtId="166" fontId="2" fillId="0" borderId="2" xfId="0" applyNumberFormat="1" applyFont="1" applyFill="1" applyBorder="1" applyAlignment="1">
      <alignment horizontal="center" vertical="top" wrapText="1"/>
    </xf>
    <xf numFmtId="0" fontId="2" fillId="0" borderId="2" xfId="0" applyFont="1" applyBorder="1" applyAlignment="1">
      <alignment vertical="top" wrapText="1"/>
    </xf>
    <xf numFmtId="166" fontId="2" fillId="0" borderId="12" xfId="0" applyNumberFormat="1" applyFont="1" applyFill="1" applyBorder="1" applyAlignment="1">
      <alignment horizontal="center" vertical="top" wrapText="1"/>
    </xf>
    <xf numFmtId="0" fontId="2" fillId="0" borderId="12" xfId="0" applyFont="1" applyBorder="1" applyAlignment="1">
      <alignment vertical="top" wrapText="1"/>
    </xf>
    <xf numFmtId="164" fontId="0" fillId="0" borderId="1" xfId="0" applyNumberFormat="1" applyFill="1" applyBorder="1" applyAlignment="1">
      <alignment horizontal="center"/>
    </xf>
    <xf numFmtId="164" fontId="0" fillId="10" borderId="2" xfId="0" applyNumberFormat="1" applyFont="1" applyFill="1" applyBorder="1" applyAlignment="1" applyProtection="1">
      <alignment horizontal="center"/>
      <protection locked="0"/>
    </xf>
    <xf numFmtId="164" fontId="0" fillId="10" borderId="12" xfId="0" applyNumberFormat="1" applyFont="1" applyFill="1" applyBorder="1" applyAlignment="1" applyProtection="1">
      <alignment horizontal="center"/>
      <protection locked="0"/>
    </xf>
    <xf numFmtId="164" fontId="0" fillId="10" borderId="1" xfId="0" applyNumberFormat="1" applyFont="1" applyFill="1" applyBorder="1" applyAlignment="1" applyProtection="1">
      <alignment horizontal="center"/>
      <protection locked="0"/>
    </xf>
    <xf numFmtId="164" fontId="0" fillId="10" borderId="7" xfId="0" applyNumberFormat="1" applyFont="1" applyFill="1" applyBorder="1" applyAlignment="1" applyProtection="1">
      <alignment horizontal="center"/>
      <protection locked="0"/>
    </xf>
    <xf numFmtId="0" fontId="0" fillId="0" borderId="15" xfId="0" applyBorder="1" applyAlignment="1">
      <alignment/>
    </xf>
    <xf numFmtId="0" fontId="0" fillId="0" borderId="3" xfId="0" applyFont="1" applyBorder="1" applyAlignment="1">
      <alignment horizontal="center"/>
    </xf>
    <xf numFmtId="0" fontId="0" fillId="0" borderId="3" xfId="0" applyBorder="1" applyAlignment="1">
      <alignment horizontal="center"/>
    </xf>
    <xf numFmtId="0" fontId="0" fillId="0" borderId="14" xfId="0" applyBorder="1" applyAlignment="1">
      <alignment/>
    </xf>
    <xf numFmtId="49" fontId="0" fillId="0" borderId="20" xfId="0" applyNumberFormat="1" applyFont="1" applyBorder="1" applyAlignment="1">
      <alignment/>
    </xf>
    <xf numFmtId="0" fontId="0" fillId="0" borderId="20" xfId="0" applyBorder="1" applyAlignment="1">
      <alignment/>
    </xf>
    <xf numFmtId="0" fontId="0" fillId="0" borderId="56" xfId="0" applyBorder="1" applyAlignment="1">
      <alignment/>
    </xf>
    <xf numFmtId="49" fontId="2" fillId="0" borderId="24" xfId="0" applyNumberFormat="1" applyFont="1" applyBorder="1" applyAlignment="1">
      <alignment horizontal="center"/>
    </xf>
    <xf numFmtId="0" fontId="0" fillId="0" borderId="24" xfId="0" applyBorder="1" applyAlignment="1">
      <alignment horizontal="center"/>
    </xf>
    <xf numFmtId="49" fontId="0" fillId="0" borderId="0" xfId="0" applyNumberFormat="1" applyFont="1" applyAlignment="1">
      <alignment/>
    </xf>
    <xf numFmtId="49" fontId="0" fillId="0" borderId="33" xfId="0" applyNumberFormat="1" applyFont="1" applyBorder="1" applyAlignment="1">
      <alignment/>
    </xf>
    <xf numFmtId="0" fontId="0" fillId="0" borderId="33" xfId="0" applyBorder="1" applyAlignment="1">
      <alignment/>
    </xf>
    <xf numFmtId="0" fontId="0" fillId="0" borderId="54" xfId="0" applyBorder="1" applyAlignment="1">
      <alignment/>
    </xf>
    <xf numFmtId="49" fontId="0" fillId="0" borderId="4" xfId="0" applyNumberFormat="1" applyFont="1" applyBorder="1" applyAlignment="1">
      <alignment/>
    </xf>
    <xf numFmtId="0" fontId="2" fillId="0" borderId="41" xfId="0" applyFont="1" applyBorder="1" applyAlignment="1">
      <alignment horizontal="center" wrapText="1"/>
    </xf>
    <xf numFmtId="0" fontId="0" fillId="0" borderId="23" xfId="0" applyBorder="1" applyAlignment="1">
      <alignment horizontal="center" wrapText="1"/>
    </xf>
    <xf numFmtId="0" fontId="0" fillId="0" borderId="6" xfId="0" applyBorder="1" applyAlignment="1">
      <alignment horizontal="center" wrapText="1"/>
    </xf>
    <xf numFmtId="1" fontId="0" fillId="0" borderId="5" xfId="0" applyNumberFormat="1" applyFont="1" applyBorder="1" applyAlignment="1">
      <alignment horizontal="center" vertical="center" wrapText="1"/>
    </xf>
    <xf numFmtId="1" fontId="0" fillId="0" borderId="47" xfId="0" applyNumberFormat="1" applyBorder="1" applyAlignment="1">
      <alignment horizontal="center" vertical="center" wrapText="1"/>
    </xf>
    <xf numFmtId="1" fontId="0" fillId="0" borderId="2" xfId="0" applyNumberFormat="1" applyFont="1" applyBorder="1" applyAlignment="1">
      <alignment horizontal="center" vertical="center" wrapText="1"/>
    </xf>
    <xf numFmtId="1" fontId="0" fillId="0" borderId="2" xfId="0" applyNumberFormat="1" applyBorder="1" applyAlignment="1">
      <alignment horizontal="center" vertical="center" wrapText="1"/>
    </xf>
    <xf numFmtId="2" fontId="0" fillId="0" borderId="2" xfId="0" applyNumberFormat="1" applyFont="1" applyBorder="1" applyAlignment="1" quotePrefix="1">
      <alignment horizontal="center" vertical="top"/>
    </xf>
    <xf numFmtId="2" fontId="0" fillId="0" borderId="2" xfId="0" applyNumberFormat="1" applyBorder="1" applyAlignment="1">
      <alignment horizontal="center" vertical="top"/>
    </xf>
    <xf numFmtId="164" fontId="0" fillId="0" borderId="2" xfId="0" applyNumberFormat="1" applyFont="1" applyFill="1" applyBorder="1" applyAlignment="1">
      <alignment horizontal="center"/>
    </xf>
    <xf numFmtId="0" fontId="0" fillId="0" borderId="2" xfId="0"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2" fillId="0" borderId="28" xfId="0" applyFont="1" applyBorder="1" applyAlignment="1">
      <alignment horizontal="center" wrapText="1"/>
    </xf>
    <xf numFmtId="0" fontId="2" fillId="0" borderId="48" xfId="0" applyFont="1" applyBorder="1" applyAlignment="1">
      <alignment horizontal="center" wrapText="1"/>
    </xf>
    <xf numFmtId="0" fontId="0" fillId="0" borderId="28" xfId="0" applyBorder="1" applyAlignment="1">
      <alignment horizontal="center" wrapText="1"/>
    </xf>
    <xf numFmtId="2" fontId="0" fillId="0" borderId="12" xfId="0" applyNumberFormat="1" applyFont="1" applyBorder="1" applyAlignment="1" quotePrefix="1">
      <alignment horizontal="center" vertical="top"/>
    </xf>
    <xf numFmtId="2" fontId="0" fillId="0" borderId="12" xfId="0" applyNumberFormat="1" applyBorder="1" applyAlignment="1">
      <alignment horizontal="center" vertical="top"/>
    </xf>
    <xf numFmtId="2" fontId="0" fillId="0" borderId="7" xfId="0" applyNumberFormat="1" applyFont="1" applyBorder="1" applyAlignment="1">
      <alignment horizontal="center"/>
    </xf>
    <xf numFmtId="2" fontId="0" fillId="0" borderId="14" xfId="0" applyNumberFormat="1" applyBorder="1" applyAlignment="1">
      <alignment horizontal="center"/>
    </xf>
    <xf numFmtId="0" fontId="0" fillId="0" borderId="4" xfId="0" applyFont="1" applyBorder="1" applyAlignment="1">
      <alignment horizontal="center" wrapText="1"/>
    </xf>
    <xf numFmtId="1" fontId="0" fillId="0" borderId="12" xfId="0" applyNumberFormat="1" applyFont="1" applyBorder="1" applyAlignment="1">
      <alignment horizontal="center" vertical="center" wrapText="1"/>
    </xf>
    <xf numFmtId="1" fontId="0" fillId="0" borderId="12" xfId="0" applyNumberFormat="1" applyBorder="1" applyAlignment="1">
      <alignment horizontal="center" vertical="center" wrapText="1"/>
    </xf>
    <xf numFmtId="0" fontId="2" fillId="0" borderId="25" xfId="0" applyFont="1" applyFill="1" applyBorder="1" applyAlignment="1">
      <alignment horizontal="center"/>
    </xf>
    <xf numFmtId="0" fontId="0" fillId="0" borderId="25" xfId="0" applyBorder="1" applyAlignment="1">
      <alignment/>
    </xf>
    <xf numFmtId="0" fontId="0" fillId="0" borderId="26" xfId="0" applyBorder="1" applyAlignment="1">
      <alignment/>
    </xf>
    <xf numFmtId="0" fontId="2" fillId="0" borderId="23" xfId="0" applyFont="1" applyBorder="1" applyAlignment="1">
      <alignment horizontal="center" vertical="center"/>
    </xf>
    <xf numFmtId="0" fontId="0" fillId="0" borderId="27" xfId="0" applyBorder="1" applyAlignment="1">
      <alignment wrapText="1"/>
    </xf>
    <xf numFmtId="0" fontId="2" fillId="0" borderId="24" xfId="0" applyFont="1" applyBorder="1" applyAlignment="1">
      <alignment horizontal="center"/>
    </xf>
    <xf numFmtId="2" fontId="0" fillId="0" borderId="5" xfId="0" applyNumberFormat="1" applyBorder="1" applyAlignment="1">
      <alignment horizontal="center" vertical="top"/>
    </xf>
    <xf numFmtId="2" fontId="0" fillId="0" borderId="47" xfId="0" applyNumberFormat="1" applyBorder="1" applyAlignment="1">
      <alignment horizontal="center" vertical="top"/>
    </xf>
    <xf numFmtId="2" fontId="0" fillId="0" borderId="5" xfId="0" applyNumberFormat="1" applyFont="1" applyBorder="1" applyAlignment="1">
      <alignment horizontal="center" wrapText="1"/>
    </xf>
    <xf numFmtId="0" fontId="0" fillId="0" borderId="4" xfId="0" applyFont="1"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48"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cellXfs>
  <cellStyles count="6">
    <cellStyle name="Normal" xfId="0"/>
    <cellStyle name="Percent" xfId="15"/>
    <cellStyle name="Currency" xfId="16"/>
    <cellStyle name="Currency [0]" xfId="17"/>
    <cellStyle name="Comma" xfId="18"/>
    <cellStyle name="Comma [0]" xfId="19"/>
  </cellStyles>
  <dxfs count="5">
    <dxf>
      <font>
        <b/>
        <i val="0"/>
      </font>
      <fill>
        <patternFill>
          <bgColor rgb="FFFF0000"/>
        </patternFill>
      </fill>
      <border/>
    </dxf>
    <dxf>
      <font>
        <b/>
        <i val="0"/>
        <u val="double"/>
        <color rgb="FFC00000"/>
      </font>
      <border/>
    </dxf>
    <dxf>
      <font>
        <b/>
        <i val="0"/>
        <u val="double"/>
        <color rgb="FFC00000"/>
      </font>
      <border/>
    </dxf>
    <dxf>
      <font>
        <b/>
        <i val="0"/>
      </font>
      <fill>
        <patternFill>
          <bgColor rgb="FFFF0000"/>
        </patternFill>
      </fill>
      <border/>
    </dxf>
    <dxf>
      <font>
        <b/>
        <i val="0"/>
        <u val="double"/>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1"/>
    <c:plotArea>
      <c:layout>
        <c:manualLayout>
          <c:layoutTarget val="inner"/>
          <c:xMode val="edge"/>
          <c:yMode val="edge"/>
          <c:x val="0.0645"/>
          <c:y val="0.19025"/>
          <c:w val="0.59075"/>
          <c:h val="0.65925"/>
        </c:manualLayout>
      </c:layout>
      <c:barChart>
        <c:barDir val="col"/>
        <c:grouping val="clustered"/>
        <c:varyColors val="0"/>
        <c:ser>
          <c:idx val="0"/>
          <c:order val="0"/>
          <c:tx>
            <c:strRef>
              <c:f>Report!$E$25</c:f>
              <c:strCache>
                <c:ptCount val="1"/>
                <c:pt idx="0">
                  <c:v>Predicted average crash frequency - Average safety performance of projects consisting of similar elements (anticipated average crashes/yr)</c:v>
                </c:pt>
              </c:strCache>
            </c:strRef>
          </c:tx>
          <c:spPr>
            <a:solidFill>
              <a:srgbClr val="CB6C1D"/>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Report!$A$26:$D$28</c:f>
              <c:multiLvlStrCache/>
            </c:multiLvlStrRef>
          </c:cat>
          <c:val>
            <c:numRef>
              <c:f>Report!$E$26:$E$28</c:f>
              <c:numCache/>
            </c:numRef>
          </c:val>
        </c:ser>
        <c:ser>
          <c:idx val="1"/>
          <c:order val="1"/>
          <c:tx>
            <c:strRef>
              <c:f>Report!$G$25</c:f>
              <c:strCache>
                <c:ptCount val="1"/>
                <c:pt idx="0">
                  <c:v>Expected average crash frequency - Actual long-term safety performance of the project (anticipated average crashes/yr)</c:v>
                </c:pt>
              </c:strCache>
            </c:strRef>
          </c:tx>
          <c:spPr>
            <a:solidFill>
              <a:srgbClr val="2C5D98"/>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Report!$A$26:$D$28</c:f>
              <c:multiLvlStrCache/>
            </c:multiLvlStrRef>
          </c:cat>
          <c:val>
            <c:numRef>
              <c:f>Report!$G$26:$G$28</c:f>
              <c:numCache/>
            </c:numRef>
          </c:val>
        </c:ser>
        <c:ser>
          <c:idx val="2"/>
          <c:order val="2"/>
          <c:tx>
            <c:strRef>
              <c:f>Report!$I$25</c:f>
              <c:strCache>
                <c:ptCount val="1"/>
                <c:pt idx="0">
                  <c:v>Potential for Safety Improvement (anticipated average crashes/yr)</c:v>
                </c:pt>
              </c:strCache>
            </c:strRef>
          </c:tx>
          <c:spPr>
            <a:solidFill>
              <a:srgbClr val="769535"/>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Report!$A$26:$D$28</c:f>
              <c:multiLvlStrCache/>
            </c:multiLvlStrRef>
          </c:cat>
          <c:val>
            <c:numRef>
              <c:f>Report!$I$26:$I$28</c:f>
              <c:numCache/>
            </c:numRef>
          </c:val>
        </c:ser>
        <c:axId val="65579812"/>
        <c:axId val="46892341"/>
      </c:barChart>
      <c:catAx>
        <c:axId val="65579812"/>
        <c:scaling>
          <c:orientation val="minMax"/>
        </c:scaling>
        <c:axPos val="b"/>
        <c:delete val="0"/>
        <c:numFmt formatCode="General" sourceLinked="1"/>
        <c:majorTickMark val="none"/>
        <c:minorTickMark val="none"/>
        <c:tickLblPos val="nextTo"/>
        <c:crossAx val="46892341"/>
        <c:crosses val="autoZero"/>
        <c:auto val="0"/>
        <c:lblOffset val="100"/>
        <c:noMultiLvlLbl val="0"/>
      </c:catAx>
      <c:valAx>
        <c:axId val="46892341"/>
        <c:scaling>
          <c:orientation val="minMax"/>
        </c:scaling>
        <c:axPos val="l"/>
        <c:majorGridlines/>
        <c:delete val="0"/>
        <c:numFmt formatCode="0.0" sourceLinked="1"/>
        <c:majorTickMark val="none"/>
        <c:minorTickMark val="none"/>
        <c:tickLblPos val="nextTo"/>
        <c:crossAx val="65579812"/>
        <c:crosses val="autoZero"/>
        <c:crossBetween val="between"/>
        <c:dispUnits/>
      </c:valAx>
    </c:plotArea>
    <c:legend>
      <c:legendPos val="r"/>
      <c:layout>
        <c:manualLayout>
          <c:xMode val="edge"/>
          <c:yMode val="edge"/>
          <c:x val="0.6675"/>
          <c:y val="0.26225"/>
          <c:w val="0.32175"/>
          <c:h val="0.58675"/>
        </c:manualLayout>
      </c:layout>
      <c:overlay val="0"/>
    </c:legend>
    <c:plotVisOnly val="1"/>
    <c:dispBlanksAs val="gap"/>
    <c:showDLblsOverMax val="0"/>
  </c:chart>
  <c:userShapes r:id="rId1"/>
  <c:lang xmlns:c="http://schemas.openxmlformats.org/drawingml/2006/chart" val="en-US"/>
  <c:printSettings xmlns:c="http://schemas.openxmlformats.org/drawingml/2006/chart">
    <c:headerFooter/>
    <c:pageMargins b="0.75000000000000577" l="0.70000000000000062" r="0.70000000000000062" t="0.75000000000000577"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1"/>
    <c:plotArea>
      <c:layout/>
      <c:barChart>
        <c:barDir val="col"/>
        <c:grouping val="clustered"/>
        <c:varyColors val="0"/>
        <c:ser>
          <c:idx val="0"/>
          <c:order val="0"/>
          <c:tx>
            <c:strRef>
              <c:f>Report!$E$25</c:f>
              <c:strCache>
                <c:ptCount val="1"/>
                <c:pt idx="0">
                  <c:v>Predicted average crash frequency - Average safety performance of projects consisting of similar elements (anticipated average crashes/yr)</c:v>
                </c:pt>
              </c:strCache>
            </c:strRef>
          </c:tx>
          <c:spPr>
            <a:solidFill>
              <a:srgbClr val="CB6C1D"/>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Report!$A$26:$D$28</c:f>
              <c:multiLvlStrCache/>
            </c:multiLvlStrRef>
          </c:cat>
          <c:val>
            <c:numRef>
              <c:f>Report!$E$26:$E$28</c:f>
              <c:numCache/>
            </c:numRef>
          </c:val>
        </c:ser>
        <c:ser>
          <c:idx val="1"/>
          <c:order val="1"/>
          <c:tx>
            <c:strRef>
              <c:f>Report!$G$25</c:f>
              <c:strCache>
                <c:ptCount val="1"/>
                <c:pt idx="0">
                  <c:v>Expected average crash frequency - Actual long-term safety performance of the project (anticipated average crashes/yr)</c:v>
                </c:pt>
              </c:strCache>
            </c:strRef>
          </c:tx>
          <c:spPr>
            <a:solidFill>
              <a:srgbClr val="2C5D98"/>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Report!$A$26:$D$28</c:f>
              <c:multiLvlStrCache/>
            </c:multiLvlStrRef>
          </c:cat>
          <c:val>
            <c:numRef>
              <c:f>Report!$G$26:$G$28</c:f>
              <c:numCache/>
            </c:numRef>
          </c:val>
        </c:ser>
        <c:ser>
          <c:idx val="2"/>
          <c:order val="2"/>
          <c:tx>
            <c:strRef>
              <c:f>Report!$I$25</c:f>
              <c:strCache>
                <c:ptCount val="1"/>
                <c:pt idx="0">
                  <c:v>Potential for Safety Improvement (anticipated average crashes/yr)</c:v>
                </c:pt>
              </c:strCache>
            </c:strRef>
          </c:tx>
          <c:spPr>
            <a:solidFill>
              <a:srgbClr val="769535"/>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Report!$A$26:$D$28</c:f>
              <c:multiLvlStrCache/>
            </c:multiLvlStrRef>
          </c:cat>
          <c:val>
            <c:numRef>
              <c:f>Report!$I$26:$I$28</c:f>
              <c:numCache/>
            </c:numRef>
          </c:val>
        </c:ser>
        <c:axId val="38505962"/>
        <c:axId val="63896915"/>
      </c:barChart>
      <c:catAx>
        <c:axId val="38505962"/>
        <c:scaling>
          <c:orientation val="minMax"/>
        </c:scaling>
        <c:axPos val="b"/>
        <c:delete val="0"/>
        <c:numFmt formatCode="General" sourceLinked="1"/>
        <c:majorTickMark val="none"/>
        <c:minorTickMark val="none"/>
        <c:tickLblPos val="nextTo"/>
        <c:crossAx val="63896915"/>
        <c:crosses val="autoZero"/>
        <c:auto val="0"/>
        <c:lblOffset val="100"/>
        <c:noMultiLvlLbl val="0"/>
      </c:catAx>
      <c:valAx>
        <c:axId val="63896915"/>
        <c:scaling>
          <c:orientation val="minMax"/>
        </c:scaling>
        <c:axPos val="l"/>
        <c:majorGridlines/>
        <c:delete val="0"/>
        <c:numFmt formatCode="0.0" sourceLinked="1"/>
        <c:majorTickMark val="none"/>
        <c:minorTickMark val="none"/>
        <c:tickLblPos val="nextTo"/>
        <c:crossAx val="38505962"/>
        <c:crosses val="autoZero"/>
        <c:crossBetween val="between"/>
        <c:dispUnits/>
      </c:valAx>
    </c:plotArea>
    <c:legend>
      <c:legendPos val="r"/>
      <c:layout/>
      <c:overlay val="0"/>
    </c:legend>
    <c:plotVisOnly val="1"/>
    <c:dispBlanksAs val="gap"/>
    <c:showDLblsOverMax val="0"/>
  </c:chart>
  <c:userShapes r:id="rId1"/>
  <c:lang xmlns:c="http://schemas.openxmlformats.org/drawingml/2006/chart" val="en-US"/>
  <c:printSettings xmlns:c="http://schemas.openxmlformats.org/drawingml/2006/chart">
    <c:headerFooter/>
    <c:pageMargins b="0.750000000000006" l="0.70000000000000062" r="0.70000000000000062" t="0.750000000000006"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0"/>
    <c:title>
      <c:tx>
        <c:rich>
          <a:bodyPr vert="horz" rot="0" anchor="ctr"/>
          <a:lstStyle/>
          <a:p>
            <a:pPr algn="ctr">
              <a:defRPr/>
            </a:pPr>
            <a:r>
              <a:rPr lang="en-US" cap="none" u="none" baseline="0">
                <a:latin typeface="Arial"/>
                <a:ea typeface="Arial"/>
                <a:cs typeface="Arial"/>
              </a:rPr>
              <a:t>Summary of Anticipated Safety Performance of the Project (total over analysis period) </a:t>
            </a:r>
          </a:p>
        </c:rich>
      </c:tx>
      <c:layout>
        <c:manualLayout>
          <c:xMode val="edge"/>
          <c:yMode val="edge"/>
          <c:x val="0.0505"/>
          <c:y val="0.02775"/>
        </c:manualLayout>
      </c:layout>
      <c:spPr>
        <a:noFill/>
        <a:ln>
          <a:noFill/>
        </a:ln>
      </c:spPr>
    </c:title>
    <c:plotArea>
      <c:layout/>
      <c:barChart>
        <c:barDir val="col"/>
        <c:grouping val="clustered"/>
        <c:varyColors val="0"/>
        <c:ser>
          <c:idx val="1"/>
          <c:order val="0"/>
          <c:tx>
            <c:v>Predicted average crash frequency - Average safety performance of projects consisting of similar elements (anticipated total number of crashes over 10 years)</c:v>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3"/>
              <c:pt idx="0">
                <c:v>Fatal and injury crashes (KABC)</c:v>
              </c:pt>
              <c:pt idx="1">
                <c:v>Property damage only crashes (PDO)</c:v>
              </c:pt>
              <c:pt idx="2">
                <c:v>Total crashes (KABCO)</c:v>
              </c:pt>
            </c:strLit>
          </c:cat>
          <c:val>
            <c:numRef>
              <c:f>'Multi-Year Analysis Report'!$E$26:$E$28</c:f>
              <c:numCache/>
            </c:numRef>
          </c:val>
        </c:ser>
        <c:ser>
          <c:idx val="5"/>
          <c:order val="1"/>
          <c:tx>
            <c:v>Expected average crash frequency - Average long-term safety performance of the project (anticipated total number of crashes over 10 years)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3"/>
              <c:pt idx="0">
                <c:v>Fatal and injury crashes (KABC)</c:v>
              </c:pt>
              <c:pt idx="1">
                <c:v>Property damage only crashes (PDO)</c:v>
              </c:pt>
              <c:pt idx="2">
                <c:v>Total crashes (KABCO)</c:v>
              </c:pt>
            </c:strLit>
          </c:cat>
          <c:val>
            <c:numRef>
              <c:f>'Multi-Year Analysis Report'!$G$26:$G$28</c:f>
              <c:numCache/>
            </c:numRef>
          </c:val>
        </c:ser>
        <c:ser>
          <c:idx val="7"/>
          <c:order val="2"/>
          <c:tx>
            <c:v>Potential safety performance - Average project performance compared to threshold set by typical other similar projects (anticipated total number of crashes over 10 years)</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3"/>
              <c:pt idx="0">
                <c:v>Fatal and injury crashes (KABC)</c:v>
              </c:pt>
              <c:pt idx="1">
                <c:v>Property damage only crashes (PDO)</c:v>
              </c:pt>
              <c:pt idx="2">
                <c:v>Total crashes (KABCO)</c:v>
              </c:pt>
            </c:strLit>
          </c:cat>
          <c:val>
            <c:numRef>
              <c:f>'Multi-Year Analysis Report'!$I$26:$I$28</c:f>
              <c:numCache/>
            </c:numRef>
          </c:val>
        </c:ser>
        <c:overlap val="-8"/>
        <c:gapWidth val="25"/>
        <c:axId val="11137472"/>
        <c:axId val="51142849"/>
      </c:barChart>
      <c:catAx>
        <c:axId val="11137472"/>
        <c:scaling>
          <c:orientation val="minMax"/>
        </c:scaling>
        <c:axPos val="b"/>
        <c:delete val="0"/>
        <c:numFmt formatCode="General" sourceLinked="1"/>
        <c:majorTickMark val="out"/>
        <c:minorTickMark val="none"/>
        <c:tickLblPos val="nextTo"/>
        <c:crossAx val="51142849"/>
        <c:crosses val="autoZero"/>
        <c:auto val="1"/>
        <c:lblOffset val="100"/>
        <c:noMultiLvlLbl val="0"/>
      </c:catAx>
      <c:valAx>
        <c:axId val="51142849"/>
        <c:scaling>
          <c:orientation val="minMax"/>
        </c:scaling>
        <c:axPos val="l"/>
        <c:majorGridlines>
          <c:spPr>
            <a:ln>
              <a:solidFill>
                <a:schemeClr val="bg1">
                  <a:lumMod val="85000"/>
                </a:schemeClr>
              </a:solidFill>
            </a:ln>
          </c:spPr>
        </c:majorGridlines>
        <c:delete val="0"/>
        <c:numFmt formatCode="0.0" sourceLinked="1"/>
        <c:majorTickMark val="out"/>
        <c:minorTickMark val="none"/>
        <c:tickLblPos val="nextTo"/>
        <c:crossAx val="1113747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988" l="0.70000000000000062" r="0.70000000000000062" t="0.75000000000000988" header="0.30000000000000032" footer="0.30000000000000032"/>
    <c:pageSetup/>
  </c:printSettings>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12</xdr:row>
      <xdr:rowOff>47625</xdr:rowOff>
    </xdr:from>
    <xdr:to>
      <xdr:col>3</xdr:col>
      <xdr:colOff>847725</xdr:colOff>
      <xdr:row>12</xdr:row>
      <xdr:rowOff>466725</xdr:rowOff>
    </xdr:to>
    <xdr:sp macro="[0]!InsertRows" textlink="">
      <xdr:nvSpPr>
        <xdr:cNvPr id="2" name="TextBox 1"/>
        <xdr:cNvSpPr txBox="1"/>
      </xdr:nvSpPr>
      <xdr:spPr>
        <a:xfrm>
          <a:off x="3943350" y="1847850"/>
          <a:ext cx="1695450" cy="419100"/>
        </a:xfrm>
        <a:prstGeom prst="rect">
          <a:avLst/>
        </a:prstGeom>
        <a:solidFill>
          <a:srgbClr val="FA9500"/>
        </a:solidFill>
        <a:ln w="9525" cmpd="sng">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050" b="1"/>
            <a:t>Element Table Updated</a:t>
          </a:r>
        </a:p>
      </xdr:txBody>
    </xdr:sp>
    <xdr:clientData fPrintsWithSheet="0"/>
  </xdr:twoCellAnchor>
  <xdr:oneCellAnchor>
    <xdr:from>
      <xdr:col>2</xdr:col>
      <xdr:colOff>952500</xdr:colOff>
      <xdr:row>32</xdr:row>
      <xdr:rowOff>0</xdr:rowOff>
    </xdr:from>
    <xdr:ext cx="1971675" cy="981075"/>
    <xdr:sp macro="[0]!GoToFirstElement" textlink="">
      <xdr:nvSpPr>
        <xdr:cNvPr id="3" name="TextBox 2"/>
        <xdr:cNvSpPr txBox="1">
          <a:spLocks noChangeAspect="1"/>
        </xdr:cNvSpPr>
      </xdr:nvSpPr>
      <xdr:spPr>
        <a:xfrm>
          <a:off x="3810000" y="6467475"/>
          <a:ext cx="1971675" cy="981075"/>
        </a:xfrm>
        <a:prstGeom prst="rightArrow">
          <a:avLst>
            <a:gd name="adj1" fmla="val 57792"/>
            <a:gd name="adj2" fmla="val 68072"/>
          </a:avLst>
        </a:prstGeom>
        <a:solidFill>
          <a:srgbClr val="E46C0A"/>
        </a:solidFill>
        <a:ln w="9525" cmpd="sng">
          <a:solidFill>
            <a:schemeClr val="lt1">
              <a:shade val="50000"/>
            </a:schemeClr>
          </a:solidFill>
          <a:headEnd type="none"/>
          <a:tailEnd type="none"/>
        </a:ln>
        <a:scene3d>
          <a:camera prst="orthographicFront"/>
          <a:lightRig rig="threePt" dir="t"/>
        </a:scene3d>
        <a:sp3d>
          <a:bevelT w="165100" prst="coolSlan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100" b="1"/>
            <a:t>Proceed to 1st Element</a:t>
          </a:r>
        </a:p>
      </xdr:txBody>
    </xdr:sp>
    <xdr:clientData fPrintsWithSheet="0"/>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0.01375</cdr:y>
    </cdr:from>
    <cdr:to>
      <cdr:x>0.99175</cdr:x>
      <cdr:y>0.1595</cdr:y>
    </cdr:to>
    <cdr:sp macro="" textlink="">
      <cdr:nvSpPr>
        <cdr:cNvPr id="2" name="TextBox 1"/>
        <cdr:cNvSpPr txBox="1"/>
      </cdr:nvSpPr>
      <cdr:spPr>
        <a:xfrm>
          <a:off x="95250" y="38100"/>
          <a:ext cx="9286875" cy="409575"/>
        </a:xfrm>
        <a:prstGeom prst="rect">
          <a:avLst/>
        </a:prstGeom>
        <a:ln>
          <a:noFill/>
        </a:ln>
      </cdr:spPr>
      <cdr:txBody>
        <a:bodyPr vertOverflow="clip" wrap="square" rtlCol="0"/>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latin typeface="+mn-lt"/>
              <a:ea typeface="+mn-ea"/>
              <a:cs typeface="+mn-cs"/>
            </a:rPr>
            <a:t>Summary of Anticipated Safety Performance of the Project (average crashes/year)</a:t>
          </a:r>
          <a:endParaRPr lang="en-US" sz="1800"/>
        </a:p>
        <a:p>
          <a:pPr algn="ctr"/>
          <a:endParaRPr lang="en-US" sz="1800"/>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0.01375</cdr:y>
    </cdr:from>
    <cdr:to>
      <cdr:x>0.99175</cdr:x>
      <cdr:y>0.1595</cdr:y>
    </cdr:to>
    <cdr:sp macro="" textlink="">
      <cdr:nvSpPr>
        <cdr:cNvPr id="2" name="TextBox 1"/>
        <cdr:cNvSpPr txBox="1"/>
      </cdr:nvSpPr>
      <cdr:spPr>
        <a:xfrm>
          <a:off x="57150" y="0"/>
          <a:ext cx="5876925" cy="0"/>
        </a:xfrm>
        <a:prstGeom prst="rect">
          <a:avLst/>
        </a:prstGeom>
        <a:ln>
          <a:noFill/>
        </a:ln>
      </cdr:spPr>
      <cdr:txBody>
        <a:bodyPr vertOverflow="clip" wrap="square" rtlCol="0"/>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latin typeface="+mn-lt"/>
              <a:ea typeface="+mn-ea"/>
              <a:cs typeface="+mn-cs"/>
            </a:rPr>
            <a:t>Summary of Anticipated Safety Performance of the Project (average crashes/year)</a:t>
          </a:r>
          <a:endParaRPr lang="en-US" sz="1800"/>
        </a:p>
        <a:p>
          <a:pPr algn="ctr"/>
          <a:endParaRPr lang="en-US" sz="1800"/>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10</xdr:row>
      <xdr:rowOff>266700</xdr:rowOff>
    </xdr:from>
    <xdr:ext cx="9467850" cy="2828925"/>
    <xdr:graphicFrame macro="">
      <xdr:nvGraphicFramePr>
        <xdr:cNvPr id="2" name="Chart 1"/>
        <xdr:cNvGraphicFramePr/>
      </xdr:nvGraphicFramePr>
      <xdr:xfrm>
        <a:off x="104775" y="2095500"/>
        <a:ext cx="9467850" cy="2828925"/>
      </xdr:xfrm>
      <a:graphic>
        <a:graphicData uri="http://schemas.openxmlformats.org/drawingml/2006/chart">
          <c:chart xmlns:c="http://schemas.openxmlformats.org/drawingml/2006/chart" r:id="rId1"/>
        </a:graphicData>
      </a:graphic>
    </xdr:graphicFrame>
    <xdr:clientData/>
  </xdr:oneCellAnchor>
  <xdr:twoCellAnchor editAs="absolute">
    <xdr:from>
      <xdr:col>10</xdr:col>
      <xdr:colOff>38100</xdr:colOff>
      <xdr:row>1</xdr:row>
      <xdr:rowOff>0</xdr:rowOff>
    </xdr:from>
    <xdr:to>
      <xdr:col>12</xdr:col>
      <xdr:colOff>619125</xdr:colOff>
      <xdr:row>3</xdr:row>
      <xdr:rowOff>161925</xdr:rowOff>
    </xdr:to>
    <xdr:sp macro="[0]!PrintReport" textlink="">
      <xdr:nvSpPr>
        <xdr:cNvPr id="3" name="TextBox 2"/>
        <xdr:cNvSpPr txBox="1"/>
      </xdr:nvSpPr>
      <xdr:spPr>
        <a:xfrm>
          <a:off x="9705975" y="342900"/>
          <a:ext cx="1800225" cy="495300"/>
        </a:xfrm>
        <a:prstGeom prst="rect">
          <a:avLst/>
        </a:prstGeom>
        <a:solidFill>
          <a:srgbClr val="E46C0A"/>
        </a:solidFill>
        <a:ln w="9525" cmpd="sng">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indent="0" algn="ctr"/>
          <a:r>
            <a:rPr lang="en-US" sz="1600" b="1">
              <a:solidFill>
                <a:schemeClr val="dk1"/>
              </a:solidFill>
              <a:latin typeface="+mn-lt"/>
              <a:ea typeface="+mn-ea"/>
              <a:cs typeface="+mn-cs"/>
            </a:rPr>
            <a:t>Print Report</a:t>
          </a:r>
        </a:p>
      </xdr:txBody>
    </xdr:sp>
    <xdr:clientData fPrintsWithSheet="0"/>
  </xdr:twoCellAnchor>
  <xdr:oneCellAnchor>
    <xdr:from>
      <xdr:col>47</xdr:col>
      <xdr:colOff>104775</xdr:colOff>
      <xdr:row>29</xdr:row>
      <xdr:rowOff>180975</xdr:rowOff>
    </xdr:from>
    <xdr:ext cx="5991225" cy="0"/>
    <xdr:graphicFrame macro="">
      <xdr:nvGraphicFramePr>
        <xdr:cNvPr id="4" name="Chart 3"/>
        <xdr:cNvGraphicFramePr/>
      </xdr:nvGraphicFramePr>
      <xdr:xfrm>
        <a:off x="32375475" y="9686925"/>
        <a:ext cx="5991225" cy="0"/>
      </xdr:xfrm>
      <a:graphic>
        <a:graphicData uri="http://schemas.openxmlformats.org/drawingml/2006/chart">
          <c:chart xmlns:c="http://schemas.openxmlformats.org/drawingml/2006/chart" r:id="rId2"/>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14</xdr:row>
      <xdr:rowOff>114300</xdr:rowOff>
    </xdr:from>
    <xdr:ext cx="13239750" cy="2724150"/>
    <xdr:graphicFrame macro="">
      <xdr:nvGraphicFramePr>
        <xdr:cNvPr id="2" name="Chart 3"/>
        <xdr:cNvGraphicFramePr/>
      </xdr:nvGraphicFramePr>
      <xdr:xfrm>
        <a:off x="200025" y="2619375"/>
        <a:ext cx="13239750" cy="2724150"/>
      </xdr:xfrm>
      <a:graphic>
        <a:graphicData uri="http://schemas.openxmlformats.org/drawingml/2006/chart">
          <c:chart xmlns:c="http://schemas.openxmlformats.org/drawingml/2006/chart" r:id="rId1"/>
        </a:graphicData>
      </a:graphic>
    </xdr:graphicFrame>
    <xdr:clientData/>
  </xdr:oneCellAnchor>
  <xdr:twoCellAnchor editAs="absolute">
    <xdr:from>
      <xdr:col>10</xdr:col>
      <xdr:colOff>57150</xdr:colOff>
      <xdr:row>1</xdr:row>
      <xdr:rowOff>9525</xdr:rowOff>
    </xdr:from>
    <xdr:to>
      <xdr:col>11</xdr:col>
      <xdr:colOff>1009650</xdr:colOff>
      <xdr:row>4</xdr:row>
      <xdr:rowOff>19050</xdr:rowOff>
    </xdr:to>
    <xdr:sp macro="[0]!PrintReport" textlink="">
      <xdr:nvSpPr>
        <xdr:cNvPr id="3" name="TextBox 2"/>
        <xdr:cNvSpPr txBox="1"/>
      </xdr:nvSpPr>
      <xdr:spPr>
        <a:xfrm>
          <a:off x="13649325" y="352425"/>
          <a:ext cx="1809750" cy="514350"/>
        </a:xfrm>
        <a:prstGeom prst="rect">
          <a:avLst/>
        </a:prstGeom>
        <a:solidFill>
          <a:srgbClr val="E46C0A"/>
        </a:solidFill>
        <a:ln w="9525" cmpd="sng">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marL="0" indent="0" algn="ctr"/>
          <a:r>
            <a:rPr lang="en-US" sz="1600" b="1">
              <a:solidFill>
                <a:schemeClr val="dk1"/>
              </a:solidFill>
              <a:latin typeface="+mn-lt"/>
              <a:ea typeface="+mn-ea"/>
              <a:cs typeface="+mn-cs"/>
            </a:rPr>
            <a:t>Print Report</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19</xdr:row>
      <xdr:rowOff>161925</xdr:rowOff>
    </xdr:from>
    <xdr:to>
      <xdr:col>6</xdr:col>
      <xdr:colOff>333375</xdr:colOff>
      <xdr:row>22</xdr:row>
      <xdr:rowOff>142875</xdr:rowOff>
    </xdr:to>
    <xdr:sp macro="[0]!MultiYearSummaryTable" textlink="">
      <xdr:nvSpPr>
        <xdr:cNvPr id="2" name="TextBox 1"/>
        <xdr:cNvSpPr txBox="1"/>
      </xdr:nvSpPr>
      <xdr:spPr>
        <a:xfrm>
          <a:off x="3448050" y="3790950"/>
          <a:ext cx="2286000" cy="552450"/>
        </a:xfrm>
        <a:prstGeom prst="plaque">
          <a:avLst/>
        </a:prstGeom>
        <a:solidFill>
          <a:srgbClr val="E46C0A"/>
        </a:solidFill>
        <a:ln w="9525" cmpd="sng">
          <a:solidFill>
            <a:schemeClr val="lt1">
              <a:shade val="50000"/>
            </a:schemeClr>
          </a:solidFill>
          <a:headEnd type="none"/>
          <a:tailEnd type="none"/>
        </a:ln>
        <a:scene3d>
          <a:camera prst="orthographicFront"/>
          <a:lightRig rig="threePt" dir="t"/>
        </a:scene3d>
        <a:sp3d>
          <a:bevel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200" b="1"/>
            <a:t>Run Multi-Year Analysis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27</xdr:row>
      <xdr:rowOff>19050</xdr:rowOff>
    </xdr:from>
    <xdr:to>
      <xdr:col>13</xdr:col>
      <xdr:colOff>0</xdr:colOff>
      <xdr:row>31</xdr:row>
      <xdr:rowOff>142875</xdr:rowOff>
    </xdr:to>
    <xdr:sp macro="[0]!GoToNextElement" textlink="">
      <xdr:nvSpPr>
        <xdr:cNvPr id="3" name="TextBox 2"/>
        <xdr:cNvSpPr txBox="1"/>
      </xdr:nvSpPr>
      <xdr:spPr>
        <a:xfrm>
          <a:off x="8696325" y="4438650"/>
          <a:ext cx="1828800" cy="819150"/>
        </a:xfrm>
        <a:prstGeom prst="rightArrow">
          <a:avLst>
            <a:gd name="adj1" fmla="val 57792"/>
            <a:gd name="adj2" fmla="val 68072"/>
          </a:avLst>
        </a:prstGeom>
        <a:solidFill>
          <a:srgbClr val="E46C0A"/>
        </a:solidFill>
        <a:ln w="9525" cmpd="sng">
          <a:solidFill>
            <a:schemeClr val="lt1">
              <a:shade val="50000"/>
            </a:schemeClr>
          </a:solidFill>
          <a:headEnd type="none"/>
          <a:tailEnd type="none"/>
        </a:ln>
        <a:scene3d>
          <a:camera prst="orthographicFront"/>
          <a:lightRig rig="threePt" dir="t"/>
        </a:scene3d>
        <a:sp3d>
          <a:bevelT w="165100" prst="coolSlan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400" b="1"/>
            <a:t>Next Element</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xdr:colOff>
      <xdr:row>13</xdr:row>
      <xdr:rowOff>114300</xdr:rowOff>
    </xdr:from>
    <xdr:to>
      <xdr:col>19</xdr:col>
      <xdr:colOff>504825</xdr:colOff>
      <xdr:row>29</xdr:row>
      <xdr:rowOff>133350</xdr:rowOff>
    </xdr:to>
    <xdr:pic>
      <xdr:nvPicPr>
        <xdr:cNvPr id="2051" name="Picture 1"/>
        <xdr:cNvPicPr preferRelativeResize="1">
          <a:picLocks noChangeAspect="1"/>
        </xdr:cNvPicPr>
      </xdr:nvPicPr>
      <xdr:blipFill>
        <a:blip r:embed="rId1"/>
        <a:stretch>
          <a:fillRect/>
        </a:stretch>
      </xdr:blipFill>
      <xdr:spPr bwMode="auto">
        <a:xfrm>
          <a:off x="13335000" y="2867025"/>
          <a:ext cx="3962400" cy="3009900"/>
        </a:xfrm>
        <a:prstGeom prst="rect">
          <a:avLst/>
        </a:prstGeom>
        <a:noFill/>
        <a:ln w="9525">
          <a:noFill/>
        </a:ln>
      </xdr:spPr>
    </xdr:pic>
    <xdr:clientData/>
  </xdr:twoCellAnchor>
  <xdr:twoCellAnchor>
    <xdr:from>
      <xdr:col>11</xdr:col>
      <xdr:colOff>304800</xdr:colOff>
      <xdr:row>17</xdr:row>
      <xdr:rowOff>180975</xdr:rowOff>
    </xdr:from>
    <xdr:to>
      <xdr:col>12</xdr:col>
      <xdr:colOff>971550</xdr:colOff>
      <xdr:row>22</xdr:row>
      <xdr:rowOff>19050</xdr:rowOff>
    </xdr:to>
    <xdr:sp macro="[0]!GoToNextElement" textlink="">
      <xdr:nvSpPr>
        <xdr:cNvPr id="3" name="TextBox 2"/>
        <xdr:cNvSpPr txBox="1"/>
      </xdr:nvSpPr>
      <xdr:spPr>
        <a:xfrm>
          <a:off x="10715625" y="3733800"/>
          <a:ext cx="1828800" cy="800100"/>
        </a:xfrm>
        <a:prstGeom prst="rightArrow">
          <a:avLst>
            <a:gd name="adj1" fmla="val 57792"/>
            <a:gd name="adj2" fmla="val 68072"/>
          </a:avLst>
        </a:prstGeom>
        <a:solidFill>
          <a:srgbClr val="E46C0A"/>
        </a:solidFill>
        <a:ln w="9525" cmpd="sng">
          <a:solidFill>
            <a:schemeClr val="lt1">
              <a:shade val="50000"/>
            </a:schemeClr>
          </a:solidFill>
          <a:headEnd type="none"/>
          <a:tailEnd type="none"/>
        </a:ln>
        <a:scene3d>
          <a:camera prst="orthographicFront"/>
          <a:lightRig rig="threePt" dir="t"/>
        </a:scene3d>
        <a:sp3d>
          <a:bevelT w="165100" prst="coolSlant"/>
        </a:sp3d>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US" sz="1400" b="1"/>
            <a:t>Next Element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dimension ref="C1:O86"/>
  <sheetViews>
    <sheetView tabSelected="1" workbookViewId="0" topLeftCell="A1"/>
  </sheetViews>
  <sheetFormatPr defaultColWidth="9.140625" defaultRowHeight="12.75"/>
  <cols>
    <col min="1" max="16384" width="9.140625" style="43" customWidth="1"/>
  </cols>
  <sheetData>
    <row r="1" spans="3:12" ht="12.75">
      <c r="C1" s="258"/>
      <c r="L1" s="258"/>
    </row>
    <row r="2" spans="3:15" ht="15.75">
      <c r="C2" s="400" t="s">
        <v>443</v>
      </c>
      <c r="D2" s="400"/>
      <c r="E2" s="400"/>
      <c r="F2" s="400"/>
      <c r="G2" s="400"/>
      <c r="H2" s="400"/>
      <c r="I2" s="400"/>
      <c r="J2" s="400"/>
      <c r="K2" s="400"/>
      <c r="L2" s="400"/>
      <c r="M2" s="400"/>
      <c r="N2" s="400"/>
      <c r="O2" s="400"/>
    </row>
    <row r="3" spans="3:12" ht="15">
      <c r="C3" s="259"/>
      <c r="L3" s="260"/>
    </row>
    <row r="4" spans="3:12" ht="15">
      <c r="C4" s="320" t="s">
        <v>472</v>
      </c>
      <c r="L4" s="260"/>
    </row>
    <row r="5" spans="3:15" ht="39" customHeight="1">
      <c r="C5" s="397" t="s">
        <v>473</v>
      </c>
      <c r="D5" s="397"/>
      <c r="E5" s="397"/>
      <c r="F5" s="397"/>
      <c r="G5" s="397"/>
      <c r="H5" s="397"/>
      <c r="I5" s="397"/>
      <c r="J5" s="397"/>
      <c r="K5" s="397"/>
      <c r="L5" s="397"/>
      <c r="M5" s="397"/>
      <c r="N5" s="397"/>
      <c r="O5" s="397"/>
    </row>
    <row r="6" spans="3:12" ht="15">
      <c r="C6" s="259"/>
      <c r="L6" s="260"/>
    </row>
    <row r="7" spans="3:15" ht="15">
      <c r="C7" s="320" t="s">
        <v>444</v>
      </c>
      <c r="E7" s="262"/>
      <c r="F7" s="262"/>
      <c r="G7" s="262"/>
      <c r="H7" s="262"/>
      <c r="I7" s="262"/>
      <c r="J7" s="262"/>
      <c r="K7" s="262"/>
      <c r="L7" s="263"/>
      <c r="M7" s="262"/>
      <c r="N7" s="262"/>
      <c r="O7" s="262"/>
    </row>
    <row r="8" spans="3:15" ht="15">
      <c r="C8" s="261"/>
      <c r="E8" s="262"/>
      <c r="F8" s="262"/>
      <c r="G8" s="262"/>
      <c r="H8" s="262"/>
      <c r="I8" s="262"/>
      <c r="J8" s="262"/>
      <c r="K8" s="262"/>
      <c r="L8" s="263"/>
      <c r="M8" s="262"/>
      <c r="N8" s="262"/>
      <c r="O8" s="262"/>
    </row>
    <row r="9" spans="3:15" ht="15">
      <c r="C9" s="264"/>
      <c r="D9" s="259" t="s">
        <v>445</v>
      </c>
      <c r="E9" s="262"/>
      <c r="F9" s="262"/>
      <c r="G9" s="262"/>
      <c r="H9" s="262"/>
      <c r="I9" s="262"/>
      <c r="J9" s="262"/>
      <c r="K9" s="262"/>
      <c r="L9" s="263"/>
      <c r="M9" s="262"/>
      <c r="N9" s="262"/>
      <c r="O9" s="262"/>
    </row>
    <row r="10" spans="3:15" ht="15">
      <c r="C10" s="259"/>
      <c r="E10" s="262"/>
      <c r="F10" s="262"/>
      <c r="G10" s="262"/>
      <c r="H10" s="262"/>
      <c r="I10" s="262"/>
      <c r="J10" s="262"/>
      <c r="K10" s="262"/>
      <c r="L10" s="263"/>
      <c r="M10" s="262"/>
      <c r="N10" s="262"/>
      <c r="O10" s="262"/>
    </row>
    <row r="11" spans="3:15" ht="15">
      <c r="C11" s="265"/>
      <c r="D11" s="259" t="s">
        <v>446</v>
      </c>
      <c r="E11" s="262"/>
      <c r="F11" s="262"/>
      <c r="G11" s="262"/>
      <c r="H11" s="262"/>
      <c r="I11" s="262"/>
      <c r="J11" s="262"/>
      <c r="K11" s="262"/>
      <c r="L11" s="262"/>
      <c r="M11" s="262"/>
      <c r="N11" s="262"/>
      <c r="O11" s="262"/>
    </row>
    <row r="12" spans="3:15" ht="15">
      <c r="C12" s="259"/>
      <c r="E12" s="262"/>
      <c r="F12" s="262"/>
      <c r="G12" s="262"/>
      <c r="H12" s="262"/>
      <c r="I12" s="262"/>
      <c r="J12" s="262"/>
      <c r="K12" s="262"/>
      <c r="L12" s="262"/>
      <c r="M12" s="262"/>
      <c r="N12" s="262"/>
      <c r="O12" s="262"/>
    </row>
    <row r="13" spans="3:15" ht="15">
      <c r="C13" s="266"/>
      <c r="D13" s="259" t="s">
        <v>447</v>
      </c>
      <c r="E13" s="262"/>
      <c r="F13" s="262"/>
      <c r="G13" s="262"/>
      <c r="H13" s="262"/>
      <c r="I13" s="262"/>
      <c r="J13" s="262"/>
      <c r="K13" s="262"/>
      <c r="L13" s="267"/>
      <c r="M13" s="262"/>
      <c r="N13" s="267"/>
      <c r="O13" s="262"/>
    </row>
    <row r="14" spans="3:15" ht="15">
      <c r="C14" s="259"/>
      <c r="E14" s="262"/>
      <c r="F14" s="262"/>
      <c r="G14" s="262"/>
      <c r="H14" s="262"/>
      <c r="I14" s="262"/>
      <c r="J14" s="262"/>
      <c r="K14" s="262"/>
      <c r="L14" s="262"/>
      <c r="M14" s="262"/>
      <c r="N14" s="262"/>
      <c r="O14" s="262"/>
    </row>
    <row r="15" spans="3:15" ht="15">
      <c r="C15" s="321"/>
      <c r="D15" s="259" t="s">
        <v>461</v>
      </c>
      <c r="E15" s="262"/>
      <c r="F15" s="262"/>
      <c r="G15" s="262"/>
      <c r="H15" s="262"/>
      <c r="I15" s="262"/>
      <c r="J15" s="262"/>
      <c r="K15" s="262"/>
      <c r="L15" s="262"/>
      <c r="M15" s="262"/>
      <c r="N15" s="262"/>
      <c r="O15" s="262"/>
    </row>
    <row r="16" spans="3:15" ht="15">
      <c r="C16" s="259"/>
      <c r="E16" s="262"/>
      <c r="F16" s="262"/>
      <c r="G16" s="262"/>
      <c r="H16" s="262"/>
      <c r="I16" s="262"/>
      <c r="J16" s="262"/>
      <c r="K16" s="262"/>
      <c r="L16" s="262"/>
      <c r="M16" s="262"/>
      <c r="N16" s="262"/>
      <c r="O16" s="262"/>
    </row>
    <row r="17" spans="3:15" ht="15">
      <c r="C17" s="320" t="s">
        <v>462</v>
      </c>
      <c r="E17" s="262"/>
      <c r="F17" s="262"/>
      <c r="G17" s="262"/>
      <c r="H17" s="262"/>
      <c r="I17" s="262"/>
      <c r="J17" s="262"/>
      <c r="K17" s="262"/>
      <c r="L17" s="262"/>
      <c r="M17" s="262"/>
      <c r="N17" s="262"/>
      <c r="O17" s="262"/>
    </row>
    <row r="18" spans="3:15" ht="15">
      <c r="C18" s="259" t="s">
        <v>463</v>
      </c>
      <c r="E18" s="262"/>
      <c r="F18" s="262"/>
      <c r="G18" s="262"/>
      <c r="H18" s="262"/>
      <c r="I18" s="262"/>
      <c r="J18" s="262"/>
      <c r="K18" s="262"/>
      <c r="L18" s="262"/>
      <c r="M18" s="262"/>
      <c r="N18" s="262"/>
      <c r="O18" s="262"/>
    </row>
    <row r="19" spans="3:15" ht="15">
      <c r="C19" s="259" t="s">
        <v>464</v>
      </c>
      <c r="E19" s="262"/>
      <c r="F19" s="262"/>
      <c r="G19" s="262"/>
      <c r="H19" s="262"/>
      <c r="I19" s="262"/>
      <c r="J19" s="262"/>
      <c r="K19" s="262"/>
      <c r="L19" s="262"/>
      <c r="M19" s="262"/>
      <c r="N19" s="262"/>
      <c r="O19" s="262"/>
    </row>
    <row r="20" spans="3:15" ht="15">
      <c r="C20" s="397" t="s">
        <v>474</v>
      </c>
      <c r="D20" s="397"/>
      <c r="E20" s="397"/>
      <c r="F20" s="397"/>
      <c r="G20" s="397"/>
      <c r="H20" s="397"/>
      <c r="I20" s="397"/>
      <c r="J20" s="397"/>
      <c r="K20" s="397"/>
      <c r="L20" s="397"/>
      <c r="M20" s="397"/>
      <c r="N20" s="397"/>
      <c r="O20" s="397"/>
    </row>
    <row r="21" spans="3:15" ht="15">
      <c r="C21" s="259" t="s">
        <v>465</v>
      </c>
      <c r="E21" s="262"/>
      <c r="F21" s="262"/>
      <c r="G21" s="262"/>
      <c r="H21" s="262"/>
      <c r="I21" s="262"/>
      <c r="J21" s="262"/>
      <c r="K21" s="262"/>
      <c r="L21" s="262"/>
      <c r="M21" s="262"/>
      <c r="N21" s="262"/>
      <c r="O21" s="262"/>
    </row>
    <row r="22" spans="3:15" ht="15">
      <c r="C22" s="259"/>
      <c r="E22" s="262"/>
      <c r="F22" s="262"/>
      <c r="G22" s="262"/>
      <c r="H22" s="262"/>
      <c r="I22" s="262"/>
      <c r="J22" s="262"/>
      <c r="K22" s="262"/>
      <c r="L22" s="262"/>
      <c r="M22" s="262"/>
      <c r="N22" s="262"/>
      <c r="O22" s="262"/>
    </row>
    <row r="23" spans="3:15" ht="15">
      <c r="C23" s="320" t="s">
        <v>448</v>
      </c>
      <c r="E23" s="262"/>
      <c r="F23" s="262"/>
      <c r="G23" s="262"/>
      <c r="H23" s="262"/>
      <c r="I23" s="262"/>
      <c r="J23" s="262"/>
      <c r="K23" s="262"/>
      <c r="L23" s="262"/>
      <c r="M23" s="262"/>
      <c r="N23" s="263"/>
      <c r="O23" s="262"/>
    </row>
    <row r="24" spans="3:15" ht="15">
      <c r="C24" s="399" t="s">
        <v>449</v>
      </c>
      <c r="D24" s="399"/>
      <c r="E24" s="399"/>
      <c r="F24" s="399"/>
      <c r="G24" s="399"/>
      <c r="H24" s="399"/>
      <c r="I24" s="399"/>
      <c r="J24" s="399"/>
      <c r="K24" s="399"/>
      <c r="L24" s="399"/>
      <c r="M24" s="399"/>
      <c r="N24" s="399"/>
      <c r="O24" s="399"/>
    </row>
    <row r="25" spans="3:15" ht="15">
      <c r="C25" s="399" t="s">
        <v>450</v>
      </c>
      <c r="D25" s="399"/>
      <c r="E25" s="399"/>
      <c r="F25" s="399"/>
      <c r="G25" s="399"/>
      <c r="H25" s="399"/>
      <c r="I25" s="399"/>
      <c r="J25" s="399"/>
      <c r="K25" s="399"/>
      <c r="L25" s="399"/>
      <c r="M25" s="399"/>
      <c r="N25" s="399"/>
      <c r="O25" s="399"/>
    </row>
    <row r="26" spans="3:15" ht="30" customHeight="1">
      <c r="C26" s="397" t="s">
        <v>466</v>
      </c>
      <c r="D26" s="397"/>
      <c r="E26" s="397"/>
      <c r="F26" s="397"/>
      <c r="G26" s="397"/>
      <c r="H26" s="397"/>
      <c r="I26" s="397"/>
      <c r="J26" s="397"/>
      <c r="K26" s="397"/>
      <c r="L26" s="397"/>
      <c r="M26" s="397"/>
      <c r="N26" s="397"/>
      <c r="O26" s="397"/>
    </row>
    <row r="27" spans="3:15" ht="30.75" customHeight="1">
      <c r="C27" s="397" t="s">
        <v>475</v>
      </c>
      <c r="D27" s="397"/>
      <c r="E27" s="397"/>
      <c r="F27" s="397"/>
      <c r="G27" s="397"/>
      <c r="H27" s="397"/>
      <c r="I27" s="397"/>
      <c r="J27" s="397"/>
      <c r="K27" s="397"/>
      <c r="L27" s="397"/>
      <c r="M27" s="397"/>
      <c r="N27" s="397"/>
      <c r="O27" s="397"/>
    </row>
    <row r="28" spans="3:15" ht="15">
      <c r="C28" s="398" t="s">
        <v>451</v>
      </c>
      <c r="D28" s="398"/>
      <c r="E28" s="398"/>
      <c r="F28" s="398"/>
      <c r="G28" s="398"/>
      <c r="H28" s="398"/>
      <c r="I28" s="398"/>
      <c r="J28" s="398"/>
      <c r="K28" s="398"/>
      <c r="L28" s="398"/>
      <c r="M28" s="398"/>
      <c r="N28" s="398"/>
      <c r="O28" s="398"/>
    </row>
    <row r="29" spans="3:15" ht="15">
      <c r="C29" s="397" t="s">
        <v>452</v>
      </c>
      <c r="D29" s="397"/>
      <c r="E29" s="397"/>
      <c r="F29" s="397"/>
      <c r="G29" s="397"/>
      <c r="H29" s="397"/>
      <c r="I29" s="397"/>
      <c r="J29" s="397"/>
      <c r="K29" s="397"/>
      <c r="L29" s="397"/>
      <c r="M29" s="397"/>
      <c r="N29" s="397"/>
      <c r="O29" s="397"/>
    </row>
    <row r="30" spans="3:15" ht="15">
      <c r="C30" s="397" t="s">
        <v>453</v>
      </c>
      <c r="D30" s="397"/>
      <c r="E30" s="397"/>
      <c r="F30" s="397"/>
      <c r="G30" s="397"/>
      <c r="H30" s="397"/>
      <c r="I30" s="397"/>
      <c r="J30" s="397"/>
      <c r="K30" s="397"/>
      <c r="L30" s="397"/>
      <c r="M30" s="397"/>
      <c r="N30" s="397"/>
      <c r="O30" s="397"/>
    </row>
    <row r="31" spans="3:15" ht="15">
      <c r="C31" s="397" t="s">
        <v>454</v>
      </c>
      <c r="D31" s="397"/>
      <c r="E31" s="397"/>
      <c r="F31" s="397"/>
      <c r="G31" s="397"/>
      <c r="H31" s="397"/>
      <c r="I31" s="397"/>
      <c r="J31" s="397"/>
      <c r="K31" s="397"/>
      <c r="L31" s="397"/>
      <c r="M31" s="397"/>
      <c r="N31" s="397"/>
      <c r="O31" s="397"/>
    </row>
    <row r="32" spans="3:15" ht="30" customHeight="1">
      <c r="C32" s="397" t="s">
        <v>468</v>
      </c>
      <c r="D32" s="397"/>
      <c r="E32" s="397"/>
      <c r="F32" s="397"/>
      <c r="G32" s="397"/>
      <c r="H32" s="397"/>
      <c r="I32" s="397"/>
      <c r="J32" s="397"/>
      <c r="K32" s="397"/>
      <c r="L32" s="397"/>
      <c r="M32" s="397"/>
      <c r="N32" s="397"/>
      <c r="O32" s="397"/>
    </row>
    <row r="33" spans="3:15" ht="15">
      <c r="C33" s="397" t="s">
        <v>467</v>
      </c>
      <c r="D33" s="397"/>
      <c r="E33" s="397"/>
      <c r="F33" s="397"/>
      <c r="G33" s="397"/>
      <c r="H33" s="397"/>
      <c r="I33" s="397"/>
      <c r="J33" s="397"/>
      <c r="K33" s="397"/>
      <c r="L33" s="397"/>
      <c r="M33" s="397"/>
      <c r="N33" s="397"/>
      <c r="O33" s="397"/>
    </row>
    <row r="34" spans="3:15" ht="15">
      <c r="C34" s="259"/>
      <c r="E34" s="262"/>
      <c r="F34" s="263"/>
      <c r="G34" s="262"/>
      <c r="H34" s="262"/>
      <c r="I34" s="262"/>
      <c r="J34" s="262"/>
      <c r="K34" s="262"/>
      <c r="L34" s="262"/>
      <c r="M34" s="262"/>
      <c r="N34" s="263"/>
      <c r="O34" s="262"/>
    </row>
    <row r="35" spans="3:15" ht="15">
      <c r="C35" s="320" t="s">
        <v>455</v>
      </c>
      <c r="E35" s="262"/>
      <c r="F35" s="263"/>
      <c r="G35" s="262"/>
      <c r="H35" s="262"/>
      <c r="I35" s="262"/>
      <c r="J35" s="262"/>
      <c r="K35" s="262"/>
      <c r="L35" s="262"/>
      <c r="M35" s="262"/>
      <c r="N35" s="263"/>
      <c r="O35" s="262"/>
    </row>
    <row r="36" spans="3:15" ht="15">
      <c r="C36" s="397" t="s">
        <v>456</v>
      </c>
      <c r="D36" s="397"/>
      <c r="E36" s="397"/>
      <c r="F36" s="397"/>
      <c r="G36" s="397"/>
      <c r="H36" s="397"/>
      <c r="I36" s="397"/>
      <c r="J36" s="397"/>
      <c r="K36" s="397"/>
      <c r="L36" s="397"/>
      <c r="M36" s="397"/>
      <c r="N36" s="397"/>
      <c r="O36" s="397"/>
    </row>
    <row r="37" spans="3:15" ht="15">
      <c r="C37" s="397" t="s">
        <v>457</v>
      </c>
      <c r="D37" s="397"/>
      <c r="E37" s="397"/>
      <c r="F37" s="397"/>
      <c r="G37" s="397"/>
      <c r="H37" s="397"/>
      <c r="I37" s="397"/>
      <c r="J37" s="397"/>
      <c r="K37" s="397"/>
      <c r="L37" s="397"/>
      <c r="M37" s="397"/>
      <c r="N37" s="397"/>
      <c r="O37" s="397"/>
    </row>
    <row r="38" spans="3:15" ht="45" customHeight="1">
      <c r="C38" s="397" t="s">
        <v>476</v>
      </c>
      <c r="D38" s="397"/>
      <c r="E38" s="397"/>
      <c r="F38" s="397"/>
      <c r="G38" s="397"/>
      <c r="H38" s="397"/>
      <c r="I38" s="397"/>
      <c r="J38" s="397"/>
      <c r="K38" s="397"/>
      <c r="L38" s="397"/>
      <c r="M38" s="397"/>
      <c r="N38" s="397"/>
      <c r="O38" s="397"/>
    </row>
    <row r="39" spans="3:15" ht="15">
      <c r="C39" s="397" t="s">
        <v>458</v>
      </c>
      <c r="D39" s="397"/>
      <c r="E39" s="397"/>
      <c r="F39" s="397"/>
      <c r="G39" s="397"/>
      <c r="H39" s="397"/>
      <c r="I39" s="397"/>
      <c r="J39" s="397"/>
      <c r="K39" s="397"/>
      <c r="L39" s="397"/>
      <c r="M39" s="397"/>
      <c r="N39" s="397"/>
      <c r="O39" s="397"/>
    </row>
    <row r="40" spans="3:15" ht="30" customHeight="1">
      <c r="C40" s="397" t="s">
        <v>477</v>
      </c>
      <c r="D40" s="397"/>
      <c r="E40" s="397"/>
      <c r="F40" s="397"/>
      <c r="G40" s="397"/>
      <c r="H40" s="397"/>
      <c r="I40" s="397"/>
      <c r="J40" s="397"/>
      <c r="K40" s="397"/>
      <c r="L40" s="397"/>
      <c r="M40" s="397"/>
      <c r="N40" s="397"/>
      <c r="O40" s="397"/>
    </row>
    <row r="41" spans="3:14" ht="15">
      <c r="C41" s="259"/>
      <c r="F41" s="260"/>
      <c r="N41" s="260"/>
    </row>
    <row r="43" spans="3:6" ht="12.75">
      <c r="C43" s="260"/>
      <c r="F43" s="260"/>
    </row>
    <row r="44" ht="12.75">
      <c r="F44" s="260"/>
    </row>
    <row r="45" spans="6:14" ht="12.75">
      <c r="F45" s="260"/>
      <c r="L45" s="268"/>
      <c r="M45" s="268"/>
      <c r="N45" s="268"/>
    </row>
    <row r="46" spans="3:6" ht="12.75">
      <c r="C46" s="260"/>
      <c r="F46" s="260"/>
    </row>
    <row r="47" ht="12.75">
      <c r="F47" s="260"/>
    </row>
    <row r="48" ht="12.75">
      <c r="F48" s="260"/>
    </row>
    <row r="49" ht="12.75">
      <c r="F49" s="260"/>
    </row>
    <row r="51" spans="3:6" ht="12.75">
      <c r="C51" s="260"/>
      <c r="F51" s="260"/>
    </row>
    <row r="52" ht="12.75">
      <c r="F52" s="260"/>
    </row>
    <row r="53" ht="12.75">
      <c r="F53" s="260"/>
    </row>
    <row r="54" ht="12.75">
      <c r="F54" s="260"/>
    </row>
    <row r="55" ht="12.75">
      <c r="F55" s="260"/>
    </row>
    <row r="56" ht="12.75">
      <c r="F56" s="260"/>
    </row>
    <row r="57" ht="12.75">
      <c r="F57" s="260"/>
    </row>
    <row r="58" spans="3:6" ht="12.75">
      <c r="C58" s="260"/>
      <c r="F58" s="260"/>
    </row>
    <row r="59" ht="12.75">
      <c r="F59" s="260"/>
    </row>
    <row r="60" ht="12.75">
      <c r="F60" s="260"/>
    </row>
    <row r="61" spans="3:6" ht="12.75">
      <c r="C61" s="260"/>
      <c r="F61" s="260"/>
    </row>
    <row r="62" ht="12.75">
      <c r="F62" s="260"/>
    </row>
    <row r="63" ht="12.75">
      <c r="F63" s="260"/>
    </row>
    <row r="64" ht="12.75">
      <c r="F64" s="260"/>
    </row>
    <row r="65" spans="3:6" ht="12.75">
      <c r="C65" s="260"/>
      <c r="F65" s="260"/>
    </row>
    <row r="66" ht="12.75">
      <c r="F66" s="260"/>
    </row>
    <row r="67" ht="12.75">
      <c r="F67" s="260"/>
    </row>
    <row r="68" ht="12.75">
      <c r="F68" s="260"/>
    </row>
    <row r="69" ht="12.75">
      <c r="F69" s="260"/>
    </row>
    <row r="70" ht="12.75">
      <c r="F70" s="260"/>
    </row>
    <row r="72" spans="3:6" ht="12.75">
      <c r="C72" s="260"/>
      <c r="F72" s="260"/>
    </row>
    <row r="73" ht="12.75">
      <c r="F73" s="260"/>
    </row>
    <row r="74" ht="12.75">
      <c r="F74" s="260"/>
    </row>
    <row r="75" ht="12.75">
      <c r="F75" s="260"/>
    </row>
    <row r="76" ht="12.75">
      <c r="F76" s="260"/>
    </row>
    <row r="77" ht="12.75">
      <c r="F77" s="260"/>
    </row>
    <row r="78" ht="12.75">
      <c r="F78" s="260"/>
    </row>
    <row r="80" spans="3:6" ht="12.75">
      <c r="C80" s="260"/>
      <c r="F80" s="260"/>
    </row>
    <row r="81" ht="12.75">
      <c r="F81" s="260"/>
    </row>
    <row r="82" ht="12.75">
      <c r="F82" s="260"/>
    </row>
    <row r="83" ht="12.75">
      <c r="F83" s="260"/>
    </row>
    <row r="84" ht="12.75">
      <c r="F84" s="260"/>
    </row>
    <row r="85" ht="12.75">
      <c r="F85" s="260"/>
    </row>
    <row r="86" ht="12.75">
      <c r="F86" s="260"/>
    </row>
  </sheetData>
  <sheetProtection password="C3AC" sheet="1" objects="1" scenarios="1"/>
  <mergeCells count="18">
    <mergeCell ref="C25:O25"/>
    <mergeCell ref="C2:O2"/>
    <mergeCell ref="C5:O5"/>
    <mergeCell ref="C20:O20"/>
    <mergeCell ref="C24:O24"/>
    <mergeCell ref="C38:O38"/>
    <mergeCell ref="C39:O39"/>
    <mergeCell ref="C40:O40"/>
    <mergeCell ref="C26:O26"/>
    <mergeCell ref="C27:O27"/>
    <mergeCell ref="C33:O33"/>
    <mergeCell ref="C36:O36"/>
    <mergeCell ref="C37:O37"/>
    <mergeCell ref="C28:O28"/>
    <mergeCell ref="C29:O29"/>
    <mergeCell ref="C30:O30"/>
    <mergeCell ref="C31:O31"/>
    <mergeCell ref="C32:O32"/>
  </mergeCells>
  <printOptions/>
  <pageMargins left="0.7" right="0.7" top="0.75" bottom="0.75" header="0.3" footer="0.3"/>
  <pageSetup horizontalDpi="600" verticalDpi="600" orientation="portrait" scale="67"/>
</worksheet>
</file>

<file path=xl/worksheets/sheet10.xml><?xml version="1.0" encoding="utf-8"?>
<worksheet xmlns="http://schemas.openxmlformats.org/spreadsheetml/2006/main" xmlns:r="http://schemas.openxmlformats.org/officeDocument/2006/relationships">
  <sheetPr codeName="Sheet4"/>
  <dimension ref="B2:AA50"/>
  <sheetViews>
    <sheetView workbookViewId="0" topLeftCell="A1"/>
  </sheetViews>
  <sheetFormatPr defaultColWidth="9.140625" defaultRowHeight="12.75"/>
  <cols>
    <col min="2" max="13" width="13.7109375" style="0" customWidth="1"/>
    <col min="15" max="15" width="9.140625" style="65" customWidth="1"/>
    <col min="16" max="16" width="13.7109375" style="0" customWidth="1"/>
    <col min="18" max="27" width="13.7109375" style="0" customWidth="1"/>
  </cols>
  <sheetData>
    <row r="2" spans="2:18" ht="12.75">
      <c r="B2" s="64" t="s">
        <v>258</v>
      </c>
      <c r="R2" s="64" t="s">
        <v>259</v>
      </c>
    </row>
    <row r="4" spans="2:11" ht="13.5" thickBot="1">
      <c r="B4" s="7"/>
      <c r="E4" s="6"/>
      <c r="K4" s="8"/>
    </row>
    <row r="5" spans="2:27" ht="13.5" thickTop="1">
      <c r="B5" s="885" t="s">
        <v>269</v>
      </c>
      <c r="C5" s="885"/>
      <c r="D5" s="885"/>
      <c r="E5" s="885"/>
      <c r="F5" s="885"/>
      <c r="G5" s="885"/>
      <c r="H5" s="885"/>
      <c r="I5" s="885"/>
      <c r="J5" s="885"/>
      <c r="K5" s="8"/>
      <c r="R5" s="821" t="s">
        <v>276</v>
      </c>
      <c r="S5" s="821"/>
      <c r="T5" s="821"/>
      <c r="U5" s="821"/>
      <c r="V5" s="821"/>
      <c r="W5" s="821"/>
      <c r="X5" s="821"/>
      <c r="Y5" s="821"/>
      <c r="Z5" s="821"/>
      <c r="AA5" s="821"/>
    </row>
    <row r="6" spans="2:27" ht="13.5" thickBot="1">
      <c r="B6" s="822"/>
      <c r="C6" s="822"/>
      <c r="D6" s="822"/>
      <c r="E6" s="822"/>
      <c r="F6" s="822"/>
      <c r="G6" s="822"/>
      <c r="H6" s="822"/>
      <c r="I6" s="822"/>
      <c r="J6" s="822"/>
      <c r="K6" s="8"/>
      <c r="R6" s="822"/>
      <c r="S6" s="822"/>
      <c r="T6" s="822"/>
      <c r="U6" s="822"/>
      <c r="V6" s="822"/>
      <c r="W6" s="822"/>
      <c r="X6" s="822"/>
      <c r="Y6" s="822"/>
      <c r="Z6" s="822"/>
      <c r="AA6" s="822"/>
    </row>
    <row r="7" spans="2:27" ht="12.75">
      <c r="B7" s="893" t="s">
        <v>108</v>
      </c>
      <c r="C7" s="894"/>
      <c r="D7" s="894"/>
      <c r="E7" s="913" t="s">
        <v>132</v>
      </c>
      <c r="F7" s="913"/>
      <c r="G7" s="913"/>
      <c r="H7" s="913"/>
      <c r="I7" s="913"/>
      <c r="J7" s="914"/>
      <c r="R7" s="823" t="s">
        <v>118</v>
      </c>
      <c r="S7" s="825" t="s">
        <v>9</v>
      </c>
      <c r="T7" s="825"/>
      <c r="U7" s="825"/>
      <c r="V7" s="825"/>
      <c r="W7" s="825"/>
      <c r="X7" s="825"/>
      <c r="Y7" s="825"/>
      <c r="Z7" s="825"/>
      <c r="AA7" s="826"/>
    </row>
    <row r="8" spans="2:27" ht="12.75">
      <c r="B8" s="908" t="s">
        <v>190</v>
      </c>
      <c r="C8" s="875"/>
      <c r="D8" s="66" t="s">
        <v>189</v>
      </c>
      <c r="E8" s="895" t="s">
        <v>133</v>
      </c>
      <c r="F8" s="895"/>
      <c r="G8" s="895"/>
      <c r="H8" s="838" t="s">
        <v>297</v>
      </c>
      <c r="I8" s="838"/>
      <c r="J8" s="917"/>
      <c r="R8" s="824"/>
      <c r="S8" s="13">
        <v>0</v>
      </c>
      <c r="T8" s="13">
        <v>1</v>
      </c>
      <c r="U8" s="13">
        <v>2</v>
      </c>
      <c r="V8" s="13">
        <v>3</v>
      </c>
      <c r="W8" s="13">
        <v>4</v>
      </c>
      <c r="X8" s="13">
        <v>5</v>
      </c>
      <c r="Y8" s="13">
        <v>6</v>
      </c>
      <c r="Z8" s="13">
        <v>7</v>
      </c>
      <c r="AA8" s="36">
        <v>8</v>
      </c>
    </row>
    <row r="9" spans="2:27" ht="12.75">
      <c r="B9" s="905" t="s">
        <v>125</v>
      </c>
      <c r="C9" s="906"/>
      <c r="D9" s="906"/>
      <c r="E9" s="918">
        <v>1.3</v>
      </c>
      <c r="F9" s="918"/>
      <c r="G9" s="918"/>
      <c r="H9" s="890">
        <v>3.1</v>
      </c>
      <c r="I9" s="890"/>
      <c r="J9" s="891"/>
      <c r="R9" s="48" t="s">
        <v>147</v>
      </c>
      <c r="S9" s="37">
        <v>1</v>
      </c>
      <c r="T9" s="37">
        <v>1</v>
      </c>
      <c r="U9" s="37">
        <v>1</v>
      </c>
      <c r="V9" s="37">
        <v>1</v>
      </c>
      <c r="W9" s="37">
        <v>1</v>
      </c>
      <c r="X9" s="37">
        <f>+(W9+Y9)/2</f>
        <v>1</v>
      </c>
      <c r="Y9" s="37">
        <v>1</v>
      </c>
      <c r="Z9" s="37">
        <f>+(Y9+AA9)/2</f>
        <v>1</v>
      </c>
      <c r="AA9" s="38">
        <v>1</v>
      </c>
    </row>
    <row r="10" spans="2:27" ht="12.75">
      <c r="B10" s="905" t="s">
        <v>126</v>
      </c>
      <c r="C10" s="906"/>
      <c r="D10" s="906"/>
      <c r="E10" s="909">
        <v>5.4</v>
      </c>
      <c r="F10" s="909"/>
      <c r="G10" s="909"/>
      <c r="H10" s="890">
        <v>7.7</v>
      </c>
      <c r="I10" s="890"/>
      <c r="J10" s="891"/>
      <c r="R10" s="48" t="s">
        <v>148</v>
      </c>
      <c r="S10" s="37">
        <v>1</v>
      </c>
      <c r="T10" s="37">
        <v>1</v>
      </c>
      <c r="U10" s="37">
        <v>1.01</v>
      </c>
      <c r="V10" s="37">
        <v>1.01</v>
      </c>
      <c r="W10" s="37">
        <v>1.01</v>
      </c>
      <c r="X10" s="37">
        <f>+(W10+Y10)/2</f>
        <v>1.0150000000000001</v>
      </c>
      <c r="Y10" s="37">
        <v>1.02</v>
      </c>
      <c r="Z10" s="37">
        <f>+(Y10+AA10)/2</f>
        <v>1.02</v>
      </c>
      <c r="AA10" s="38">
        <v>1.02</v>
      </c>
    </row>
    <row r="11" spans="2:27" ht="12.75">
      <c r="B11" s="905" t="s">
        <v>127</v>
      </c>
      <c r="C11" s="906"/>
      <c r="D11" s="906"/>
      <c r="E11" s="909">
        <v>10.9</v>
      </c>
      <c r="F11" s="909"/>
      <c r="G11" s="909"/>
      <c r="H11" s="890">
        <v>25.2</v>
      </c>
      <c r="I11" s="890"/>
      <c r="J11" s="891"/>
      <c r="R11" s="48" t="s">
        <v>149</v>
      </c>
      <c r="S11" s="37">
        <v>1</v>
      </c>
      <c r="T11" s="37">
        <v>1.01</v>
      </c>
      <c r="U11" s="37">
        <v>1.02</v>
      </c>
      <c r="V11" s="37">
        <v>1.02</v>
      </c>
      <c r="W11" s="37">
        <v>1.03</v>
      </c>
      <c r="X11" s="37">
        <f>+(W11+Y11)/2</f>
        <v>1.0350000000000001</v>
      </c>
      <c r="Y11" s="37">
        <v>1.04</v>
      </c>
      <c r="Z11" s="37">
        <f>+(Y11+AA11)/2</f>
        <v>1.05</v>
      </c>
      <c r="AA11" s="38">
        <v>1.06</v>
      </c>
    </row>
    <row r="12" spans="2:27" ht="13.5" thickBot="1">
      <c r="B12" s="868" t="s">
        <v>128</v>
      </c>
      <c r="C12" s="869"/>
      <c r="D12" s="869"/>
      <c r="E12" s="878">
        <v>14.5</v>
      </c>
      <c r="F12" s="878"/>
      <c r="G12" s="878"/>
      <c r="H12" s="915">
        <v>18</v>
      </c>
      <c r="I12" s="915"/>
      <c r="J12" s="916"/>
      <c r="R12" s="50" t="s">
        <v>150</v>
      </c>
      <c r="S12" s="39">
        <v>1</v>
      </c>
      <c r="T12" s="39">
        <v>1.01</v>
      </c>
      <c r="U12" s="39">
        <v>1.03</v>
      </c>
      <c r="V12" s="39">
        <v>1.04</v>
      </c>
      <c r="W12" s="39">
        <v>1.05</v>
      </c>
      <c r="X12" s="37">
        <f>+(W12+Y12)/2</f>
        <v>1.065</v>
      </c>
      <c r="Y12" s="39">
        <v>1.08</v>
      </c>
      <c r="Z12" s="37">
        <f>+(Y12+AA12)/2</f>
        <v>1.0950000000000002</v>
      </c>
      <c r="AA12" s="40">
        <v>1.11</v>
      </c>
    </row>
    <row r="13" spans="2:27" ht="13.5" thickTop="1">
      <c r="B13" s="866" t="s">
        <v>129</v>
      </c>
      <c r="C13" s="867"/>
      <c r="D13" s="867"/>
      <c r="E13" s="907">
        <f>SUM(E9:E12)</f>
        <v>32.1</v>
      </c>
      <c r="F13" s="907"/>
      <c r="G13" s="907"/>
      <c r="H13" s="907">
        <f>SUM(H9:H12)</f>
        <v>54</v>
      </c>
      <c r="I13" s="907"/>
      <c r="J13" s="910"/>
      <c r="R13" s="827" t="s">
        <v>186</v>
      </c>
      <c r="S13" s="828"/>
      <c r="T13" s="828"/>
      <c r="U13" s="828"/>
      <c r="V13" s="828"/>
      <c r="W13" s="828"/>
      <c r="X13" s="828"/>
      <c r="Y13" s="828"/>
      <c r="Z13" s="828"/>
      <c r="AA13" s="828"/>
    </row>
    <row r="14" spans="2:27" ht="13.5" thickBot="1">
      <c r="B14" s="868" t="s">
        <v>130</v>
      </c>
      <c r="C14" s="869"/>
      <c r="D14" s="869"/>
      <c r="E14" s="878">
        <f>100-E13</f>
        <v>67.9</v>
      </c>
      <c r="F14" s="878"/>
      <c r="G14" s="878"/>
      <c r="H14" s="878">
        <f>100-H13</f>
        <v>46</v>
      </c>
      <c r="I14" s="878"/>
      <c r="J14" s="911"/>
      <c r="R14" s="829"/>
      <c r="S14" s="829"/>
      <c r="T14" s="829"/>
      <c r="U14" s="829"/>
      <c r="V14" s="829"/>
      <c r="W14" s="829"/>
      <c r="X14" s="829"/>
      <c r="Y14" s="829"/>
      <c r="Z14" s="829"/>
      <c r="AA14" s="829"/>
    </row>
    <row r="15" spans="2:10" ht="14.25" thickBot="1" thickTop="1">
      <c r="B15" s="882" t="s">
        <v>131</v>
      </c>
      <c r="C15" s="883"/>
      <c r="D15" s="883"/>
      <c r="E15" s="888">
        <f>SUM(E13:E14)</f>
        <v>100</v>
      </c>
      <c r="F15" s="888"/>
      <c r="G15" s="888"/>
      <c r="H15" s="888">
        <f>SUM(H13:H14)</f>
        <v>100</v>
      </c>
      <c r="I15" s="888"/>
      <c r="J15" s="912"/>
    </row>
    <row r="16" spans="2:6" ht="12.75">
      <c r="B16" s="75" t="s">
        <v>272</v>
      </c>
      <c r="C16" s="9"/>
      <c r="D16" s="9"/>
      <c r="E16" s="9"/>
      <c r="F16" s="9"/>
    </row>
    <row r="17" spans="2:6" ht="13.5" thickBot="1">
      <c r="B17" s="9"/>
      <c r="C17" s="9"/>
      <c r="D17" s="9"/>
      <c r="E17" s="9"/>
      <c r="F17" s="9"/>
    </row>
    <row r="18" spans="2:12" ht="13.5" thickTop="1">
      <c r="B18" s="884" t="s">
        <v>270</v>
      </c>
      <c r="C18" s="885"/>
      <c r="D18" s="885"/>
      <c r="E18" s="885"/>
      <c r="F18" s="885"/>
      <c r="G18" s="885"/>
      <c r="H18" s="885"/>
      <c r="I18" s="885"/>
      <c r="J18" s="885"/>
      <c r="K18" s="885"/>
      <c r="L18" s="885"/>
    </row>
    <row r="19" spans="2:12" ht="13.5" thickBot="1">
      <c r="B19" s="886"/>
      <c r="C19" s="886"/>
      <c r="D19" s="886"/>
      <c r="E19" s="886"/>
      <c r="F19" s="886"/>
      <c r="G19" s="886"/>
      <c r="H19" s="886"/>
      <c r="I19" s="886"/>
      <c r="J19" s="886"/>
      <c r="K19" s="886"/>
      <c r="L19" s="886"/>
    </row>
    <row r="20" spans="2:12" ht="12.75">
      <c r="B20" s="9"/>
      <c r="C20" s="9"/>
      <c r="D20" s="9"/>
      <c r="E20" s="896" t="s">
        <v>142</v>
      </c>
      <c r="F20" s="896"/>
      <c r="G20" s="896"/>
      <c r="H20" s="896"/>
      <c r="I20" s="896"/>
      <c r="J20" s="896"/>
      <c r="K20" s="896"/>
      <c r="L20" s="896"/>
    </row>
    <row r="21" spans="5:12" ht="12.75">
      <c r="E21" s="900" t="s">
        <v>133</v>
      </c>
      <c r="F21" s="901"/>
      <c r="G21" s="901"/>
      <c r="H21" s="902"/>
      <c r="I21" s="900" t="s">
        <v>297</v>
      </c>
      <c r="J21" s="901"/>
      <c r="K21" s="901"/>
      <c r="L21" s="901"/>
    </row>
    <row r="22" spans="2:12" ht="12.75">
      <c r="B22" s="52" t="s">
        <v>135</v>
      </c>
      <c r="C22" s="3"/>
      <c r="E22" s="841" t="s">
        <v>141</v>
      </c>
      <c r="F22" s="897" t="s">
        <v>143</v>
      </c>
      <c r="G22" s="897" t="s">
        <v>144</v>
      </c>
      <c r="H22" s="898"/>
      <c r="I22" s="903" t="s">
        <v>141</v>
      </c>
      <c r="J22" s="903" t="s">
        <v>143</v>
      </c>
      <c r="K22" s="903" t="s">
        <v>144</v>
      </c>
      <c r="L22" s="904"/>
    </row>
    <row r="23" spans="2:12" ht="12.75">
      <c r="B23" s="839" t="s">
        <v>190</v>
      </c>
      <c r="C23" s="840"/>
      <c r="D23" s="67" t="s">
        <v>189</v>
      </c>
      <c r="E23" s="841"/>
      <c r="F23" s="897"/>
      <c r="G23" s="899"/>
      <c r="H23" s="898"/>
      <c r="I23" s="903"/>
      <c r="J23" s="903"/>
      <c r="K23" s="904"/>
      <c r="L23" s="904"/>
    </row>
    <row r="24" spans="2:12" ht="12.75">
      <c r="B24" s="16" t="s">
        <v>136</v>
      </c>
      <c r="C24" s="17"/>
      <c r="D24" s="17"/>
      <c r="E24" s="18"/>
      <c r="F24" s="17"/>
      <c r="G24" s="871"/>
      <c r="H24" s="872"/>
      <c r="I24" s="17"/>
      <c r="J24" s="17"/>
      <c r="K24" s="834"/>
      <c r="L24" s="834"/>
    </row>
    <row r="25" spans="2:12" ht="12.75">
      <c r="B25" s="19" t="s">
        <v>94</v>
      </c>
      <c r="C25" s="3"/>
      <c r="D25" s="3"/>
      <c r="E25" s="20">
        <v>3.8</v>
      </c>
      <c r="F25" s="21">
        <v>18.4</v>
      </c>
      <c r="G25" s="873">
        <v>12.1</v>
      </c>
      <c r="H25" s="874"/>
      <c r="I25" s="333">
        <v>3.1</v>
      </c>
      <c r="J25" s="333">
        <v>12</v>
      </c>
      <c r="K25" s="835">
        <v>7.2</v>
      </c>
      <c r="L25" s="835"/>
    </row>
    <row r="26" spans="2:12" ht="12.75">
      <c r="B26" s="19" t="s">
        <v>95</v>
      </c>
      <c r="C26" s="3"/>
      <c r="D26" s="3"/>
      <c r="E26" s="20">
        <v>0.4</v>
      </c>
      <c r="F26" s="21">
        <v>0.1</v>
      </c>
      <c r="G26" s="873">
        <v>0.2</v>
      </c>
      <c r="H26" s="874"/>
      <c r="I26" s="333">
        <v>0.6</v>
      </c>
      <c r="J26" s="333">
        <v>0</v>
      </c>
      <c r="K26" s="835">
        <v>0.3</v>
      </c>
      <c r="L26" s="835"/>
    </row>
    <row r="27" spans="2:12" ht="12.75">
      <c r="B27" s="19" t="s">
        <v>96</v>
      </c>
      <c r="C27" s="3"/>
      <c r="D27" s="3"/>
      <c r="E27" s="20">
        <v>0.7</v>
      </c>
      <c r="F27" s="21">
        <v>0.1</v>
      </c>
      <c r="G27" s="873">
        <v>0.3</v>
      </c>
      <c r="H27" s="874"/>
      <c r="I27" s="333">
        <v>0.8</v>
      </c>
      <c r="J27" s="333">
        <v>0</v>
      </c>
      <c r="K27" s="835">
        <v>0.4</v>
      </c>
      <c r="L27" s="835"/>
    </row>
    <row r="28" spans="2:12" ht="12.75">
      <c r="B28" s="19" t="s">
        <v>97</v>
      </c>
      <c r="C28" s="3"/>
      <c r="D28" s="3"/>
      <c r="E28" s="20">
        <v>3.7</v>
      </c>
      <c r="F28" s="6">
        <v>1.5</v>
      </c>
      <c r="G28" s="877">
        <v>2.5</v>
      </c>
      <c r="H28" s="874"/>
      <c r="I28" s="333">
        <v>8.6</v>
      </c>
      <c r="J28" s="333">
        <v>3.8</v>
      </c>
      <c r="K28" s="835">
        <v>6.4</v>
      </c>
      <c r="L28" s="835"/>
    </row>
    <row r="29" spans="2:12" ht="12.75">
      <c r="B29" s="19" t="s">
        <v>98</v>
      </c>
      <c r="C29" s="3"/>
      <c r="D29" s="3"/>
      <c r="E29" s="20">
        <v>54.5</v>
      </c>
      <c r="F29" s="6">
        <v>50.5</v>
      </c>
      <c r="G29" s="877">
        <v>52.1</v>
      </c>
      <c r="H29" s="874"/>
      <c r="I29" s="333">
        <v>47.2</v>
      </c>
      <c r="J29" s="333">
        <v>39.1</v>
      </c>
      <c r="K29" s="835">
        <v>43.5</v>
      </c>
      <c r="L29" s="835"/>
    </row>
    <row r="30" spans="2:12" ht="12.75">
      <c r="B30" s="19" t="s">
        <v>137</v>
      </c>
      <c r="C30" s="3"/>
      <c r="D30" s="3"/>
      <c r="E30" s="20">
        <v>0.7</v>
      </c>
      <c r="F30" s="6">
        <v>2.9</v>
      </c>
      <c r="G30" s="877">
        <v>2.1</v>
      </c>
      <c r="H30" s="874"/>
      <c r="I30" s="333">
        <v>1.7</v>
      </c>
      <c r="J30" s="333">
        <v>1.3</v>
      </c>
      <c r="K30" s="835">
        <v>1.5</v>
      </c>
      <c r="L30" s="835"/>
    </row>
    <row r="31" spans="2:12" ht="12.75">
      <c r="B31" s="77" t="s">
        <v>100</v>
      </c>
      <c r="C31" s="70"/>
      <c r="D31" s="70"/>
      <c r="E31" s="69">
        <f>SUM(E25:E30)</f>
        <v>63.800000000000004</v>
      </c>
      <c r="F31" s="71">
        <f>SUM(F25:F30)</f>
        <v>73.5</v>
      </c>
      <c r="G31" s="875">
        <f>SUM(G25:H30)</f>
        <v>69.3</v>
      </c>
      <c r="H31" s="876"/>
      <c r="I31" s="72">
        <f>SUM(I25:I30)</f>
        <v>62.00000000000001</v>
      </c>
      <c r="J31" s="73">
        <f>SUM(J25:J30)</f>
        <v>56.2</v>
      </c>
      <c r="K31" s="889">
        <f>SUM(K25:L30)</f>
        <v>59.3</v>
      </c>
      <c r="L31" s="889"/>
    </row>
    <row r="32" spans="2:12" ht="12.75">
      <c r="B32" s="12" t="s">
        <v>138</v>
      </c>
      <c r="E32" s="20"/>
      <c r="F32" s="21"/>
      <c r="G32" s="871"/>
      <c r="H32" s="872"/>
      <c r="I32" s="4"/>
      <c r="J32" s="4"/>
      <c r="K32" s="836"/>
      <c r="L32" s="836"/>
    </row>
    <row r="33" spans="2:12" ht="12.75">
      <c r="B33" s="10" t="s">
        <v>102</v>
      </c>
      <c r="E33" s="44">
        <v>10</v>
      </c>
      <c r="F33" s="21">
        <v>7.2</v>
      </c>
      <c r="G33" s="873">
        <v>8.5</v>
      </c>
      <c r="H33" s="874"/>
      <c r="I33" s="334">
        <v>0.8</v>
      </c>
      <c r="J33" s="334">
        <v>0.7</v>
      </c>
      <c r="K33" s="832">
        <v>0.8</v>
      </c>
      <c r="L33" s="832"/>
    </row>
    <row r="34" spans="2:12" ht="12.75">
      <c r="B34" s="10" t="s">
        <v>103</v>
      </c>
      <c r="E34" s="20">
        <v>3.4</v>
      </c>
      <c r="F34" s="21">
        <v>0.3</v>
      </c>
      <c r="G34" s="873">
        <v>1.6</v>
      </c>
      <c r="H34" s="874"/>
      <c r="I34" s="334">
        <v>5.8</v>
      </c>
      <c r="J34" s="334">
        <v>1</v>
      </c>
      <c r="K34" s="832">
        <v>3.6</v>
      </c>
      <c r="L34" s="832"/>
    </row>
    <row r="35" spans="2:12" ht="12.75">
      <c r="B35" s="10" t="s">
        <v>104</v>
      </c>
      <c r="E35" s="20">
        <v>16.4</v>
      </c>
      <c r="F35" s="21">
        <v>12.2</v>
      </c>
      <c r="G35" s="873">
        <v>14.2</v>
      </c>
      <c r="H35" s="874"/>
      <c r="I35" s="334">
        <v>18.8</v>
      </c>
      <c r="J35" s="334">
        <v>21.5</v>
      </c>
      <c r="K35" s="832">
        <v>20.1</v>
      </c>
      <c r="L35" s="832"/>
    </row>
    <row r="36" spans="2:12" ht="12.75">
      <c r="B36" s="10" t="s">
        <v>105</v>
      </c>
      <c r="E36" s="20">
        <v>3.8</v>
      </c>
      <c r="F36" s="21">
        <v>3.8</v>
      </c>
      <c r="G36" s="877">
        <v>3.7</v>
      </c>
      <c r="H36" s="874"/>
      <c r="I36" s="334">
        <v>4.4</v>
      </c>
      <c r="J36" s="334">
        <v>7.1</v>
      </c>
      <c r="K36" s="832">
        <v>5.6</v>
      </c>
      <c r="L36" s="832"/>
    </row>
    <row r="37" spans="2:12" ht="12.75">
      <c r="B37" s="10" t="s">
        <v>106</v>
      </c>
      <c r="E37" s="20">
        <v>2.6</v>
      </c>
      <c r="F37" s="24">
        <v>3</v>
      </c>
      <c r="G37" s="877">
        <v>2.7</v>
      </c>
      <c r="H37" s="874"/>
      <c r="I37" s="334">
        <v>8.2</v>
      </c>
      <c r="J37" s="334">
        <v>13.5</v>
      </c>
      <c r="K37" s="832">
        <v>10.6</v>
      </c>
      <c r="L37" s="832"/>
    </row>
    <row r="38" spans="2:12" ht="12.75">
      <c r="B38" s="77" t="s">
        <v>139</v>
      </c>
      <c r="C38" s="70"/>
      <c r="D38" s="70"/>
      <c r="E38" s="69">
        <f>SUM(E33:E37)</f>
        <v>36.199999999999996</v>
      </c>
      <c r="F38" s="71">
        <f>SUM(F33:F37)</f>
        <v>26.5</v>
      </c>
      <c r="G38" s="887">
        <f>SUM(G33:H37)</f>
        <v>30.699999999999996</v>
      </c>
      <c r="H38" s="876"/>
      <c r="I38" s="72">
        <f>SUM(I33:I37)</f>
        <v>38</v>
      </c>
      <c r="J38" s="73">
        <f>SUM(J33:J37)</f>
        <v>43.8</v>
      </c>
      <c r="K38" s="892">
        <f>SUM(K33:L37)</f>
        <v>40.7</v>
      </c>
      <c r="L38" s="889"/>
    </row>
    <row r="39" spans="2:12" ht="13.5" thickBot="1">
      <c r="B39" s="14" t="s">
        <v>140</v>
      </c>
      <c r="C39" s="15"/>
      <c r="D39" s="15"/>
      <c r="E39" s="22">
        <f>+E31+E38</f>
        <v>100</v>
      </c>
      <c r="F39" s="23">
        <f>+F31+F38</f>
        <v>100</v>
      </c>
      <c r="G39" s="833">
        <v>100</v>
      </c>
      <c r="H39" s="870"/>
      <c r="I39" s="22">
        <f>+I31+I38</f>
        <v>100</v>
      </c>
      <c r="J39" s="23">
        <f>+J31+J38</f>
        <v>100</v>
      </c>
      <c r="K39" s="833">
        <v>100</v>
      </c>
      <c r="L39" s="833"/>
    </row>
    <row r="40" ht="12.75">
      <c r="B40" s="76" t="s">
        <v>271</v>
      </c>
    </row>
    <row r="42" ht="13.5" thickBot="1"/>
    <row r="43" spans="2:15" ht="13.5" thickBot="1">
      <c r="B43" s="880" t="s">
        <v>280</v>
      </c>
      <c r="C43" s="880"/>
      <c r="D43" s="880"/>
      <c r="E43" s="880"/>
      <c r="F43" s="880"/>
      <c r="G43" s="880"/>
      <c r="H43" s="880"/>
      <c r="I43" s="880"/>
      <c r="J43" s="880"/>
      <c r="K43" s="880"/>
      <c r="L43" s="880"/>
      <c r="M43" s="880"/>
      <c r="N43" s="880"/>
      <c r="O43" s="58"/>
    </row>
    <row r="44" spans="2:15" ht="12.75">
      <c r="B44" s="881" t="s">
        <v>185</v>
      </c>
      <c r="C44" s="825" t="s">
        <v>183</v>
      </c>
      <c r="D44" s="830"/>
      <c r="E44" s="830"/>
      <c r="F44" s="830"/>
      <c r="G44" s="830"/>
      <c r="H44" s="830"/>
      <c r="I44" s="825" t="s">
        <v>184</v>
      </c>
      <c r="J44" s="830"/>
      <c r="K44" s="830"/>
      <c r="L44" s="830"/>
      <c r="M44" s="830"/>
      <c r="N44" s="831"/>
      <c r="O44" s="6"/>
    </row>
    <row r="45" spans="2:15" ht="12.75">
      <c r="B45" s="856"/>
      <c r="C45" s="839" t="s">
        <v>190</v>
      </c>
      <c r="D45" s="840"/>
      <c r="E45" s="74" t="s">
        <v>189</v>
      </c>
      <c r="F45" s="851" t="s">
        <v>182</v>
      </c>
      <c r="G45" s="852"/>
      <c r="H45" s="853"/>
      <c r="I45" s="846" t="s">
        <v>181</v>
      </c>
      <c r="J45" s="846"/>
      <c r="K45" s="846"/>
      <c r="L45" s="846" t="s">
        <v>182</v>
      </c>
      <c r="M45" s="846"/>
      <c r="N45" s="879"/>
      <c r="O45" s="68"/>
    </row>
    <row r="46" spans="2:15" ht="12.75">
      <c r="B46" s="856"/>
      <c r="C46" s="841" t="s">
        <v>181</v>
      </c>
      <c r="D46" s="829"/>
      <c r="E46" s="842"/>
      <c r="F46" s="854"/>
      <c r="G46" s="855"/>
      <c r="H46" s="856"/>
      <c r="I46" s="846"/>
      <c r="J46" s="846"/>
      <c r="K46" s="846"/>
      <c r="L46" s="846"/>
      <c r="M46" s="846"/>
      <c r="N46" s="879"/>
      <c r="O46" s="68"/>
    </row>
    <row r="47" spans="2:15" ht="12.75">
      <c r="B47" s="856"/>
      <c r="C47" s="843"/>
      <c r="D47" s="844"/>
      <c r="E47" s="845"/>
      <c r="F47" s="857"/>
      <c r="G47" s="858"/>
      <c r="H47" s="859"/>
      <c r="I47" s="846"/>
      <c r="J47" s="846"/>
      <c r="K47" s="846"/>
      <c r="L47" s="846"/>
      <c r="M47" s="846"/>
      <c r="N47" s="879"/>
      <c r="O47" s="68"/>
    </row>
    <row r="48" spans="2:15" ht="14.25">
      <c r="B48" s="859"/>
      <c r="C48" s="838" t="s">
        <v>178</v>
      </c>
      <c r="D48" s="838"/>
      <c r="E48" s="13" t="s">
        <v>179</v>
      </c>
      <c r="F48" s="838" t="s">
        <v>180</v>
      </c>
      <c r="G48" s="860"/>
      <c r="H48" s="861"/>
      <c r="I48" s="838" t="s">
        <v>178</v>
      </c>
      <c r="J48" s="838"/>
      <c r="K48" s="13" t="s">
        <v>179</v>
      </c>
      <c r="L48" s="838" t="s">
        <v>180</v>
      </c>
      <c r="M48" s="860"/>
      <c r="N48" s="865"/>
      <c r="O48" s="53"/>
    </row>
    <row r="49" spans="2:15" ht="13.5" thickBot="1">
      <c r="B49" s="46" t="s">
        <v>177</v>
      </c>
      <c r="C49" s="837">
        <v>0.382</v>
      </c>
      <c r="D49" s="837"/>
      <c r="E49" s="2">
        <v>0.618</v>
      </c>
      <c r="F49" s="862">
        <v>0.37</v>
      </c>
      <c r="G49" s="863"/>
      <c r="H49" s="864"/>
      <c r="I49" s="847">
        <v>0.54</v>
      </c>
      <c r="J49" s="847"/>
      <c r="K49" s="335">
        <v>0.46</v>
      </c>
      <c r="L49" s="848">
        <v>0.28</v>
      </c>
      <c r="M49" s="849"/>
      <c r="N49" s="850"/>
      <c r="O49" s="53"/>
    </row>
    <row r="50" ht="12.75">
      <c r="B50" s="76" t="s">
        <v>279</v>
      </c>
    </row>
  </sheetData>
  <sheetProtection password="C3AC" sheet="1" objects="1" scenarios="1"/>
  <mergeCells count="91">
    <mergeCell ref="H11:J11"/>
    <mergeCell ref="B12:D12"/>
    <mergeCell ref="B8:C8"/>
    <mergeCell ref="B23:C23"/>
    <mergeCell ref="B5:J6"/>
    <mergeCell ref="E10:G10"/>
    <mergeCell ref="E11:G11"/>
    <mergeCell ref="H13:J13"/>
    <mergeCell ref="H14:J14"/>
    <mergeCell ref="H15:J15"/>
    <mergeCell ref="E7:J7"/>
    <mergeCell ref="H12:J12"/>
    <mergeCell ref="H8:J8"/>
    <mergeCell ref="E9:G9"/>
    <mergeCell ref="H9:J9"/>
    <mergeCell ref="E12:G12"/>
    <mergeCell ref="H10:J10"/>
    <mergeCell ref="K38:L38"/>
    <mergeCell ref="B7:D7"/>
    <mergeCell ref="E8:G8"/>
    <mergeCell ref="E20:L20"/>
    <mergeCell ref="F22:F23"/>
    <mergeCell ref="G22:H23"/>
    <mergeCell ref="E21:H21"/>
    <mergeCell ref="I21:L21"/>
    <mergeCell ref="I22:I23"/>
    <mergeCell ref="J22:J23"/>
    <mergeCell ref="K22:L23"/>
    <mergeCell ref="B9:D9"/>
    <mergeCell ref="B10:D10"/>
    <mergeCell ref="B11:D11"/>
    <mergeCell ref="E13:G13"/>
    <mergeCell ref="C44:H44"/>
    <mergeCell ref="L45:N47"/>
    <mergeCell ref="B43:N43"/>
    <mergeCell ref="B44:B48"/>
    <mergeCell ref="B15:D15"/>
    <mergeCell ref="G24:H24"/>
    <mergeCell ref="B18:L19"/>
    <mergeCell ref="E22:E23"/>
    <mergeCell ref="G38:H38"/>
    <mergeCell ref="G36:H36"/>
    <mergeCell ref="G37:H37"/>
    <mergeCell ref="E15:G15"/>
    <mergeCell ref="K31:L31"/>
    <mergeCell ref="K25:L25"/>
    <mergeCell ref="K26:L26"/>
    <mergeCell ref="K27:L27"/>
    <mergeCell ref="B13:D13"/>
    <mergeCell ref="B14:D14"/>
    <mergeCell ref="G39:H39"/>
    <mergeCell ref="G32:H32"/>
    <mergeCell ref="G34:H34"/>
    <mergeCell ref="G35:H35"/>
    <mergeCell ref="G31:H31"/>
    <mergeCell ref="G33:H33"/>
    <mergeCell ref="G25:H25"/>
    <mergeCell ref="G26:H26"/>
    <mergeCell ref="G27:H27"/>
    <mergeCell ref="G28:H28"/>
    <mergeCell ref="G29:H29"/>
    <mergeCell ref="G30:H30"/>
    <mergeCell ref="E14:G14"/>
    <mergeCell ref="L49:N49"/>
    <mergeCell ref="F45:H47"/>
    <mergeCell ref="F48:H48"/>
    <mergeCell ref="F49:H49"/>
    <mergeCell ref="L48:N48"/>
    <mergeCell ref="C49:D49"/>
    <mergeCell ref="C48:D48"/>
    <mergeCell ref="C45:D45"/>
    <mergeCell ref="C46:E47"/>
    <mergeCell ref="I45:K47"/>
    <mergeCell ref="I49:J49"/>
    <mergeCell ref="I48:J48"/>
    <mergeCell ref="R5:AA6"/>
    <mergeCell ref="R7:R8"/>
    <mergeCell ref="S7:AA7"/>
    <mergeCell ref="R13:AA14"/>
    <mergeCell ref="I44:N44"/>
    <mergeCell ref="K34:L34"/>
    <mergeCell ref="K35:L35"/>
    <mergeCell ref="K36:L36"/>
    <mergeCell ref="K37:L37"/>
    <mergeCell ref="K39:L39"/>
    <mergeCell ref="K24:L24"/>
    <mergeCell ref="K29:L29"/>
    <mergeCell ref="K30:L30"/>
    <mergeCell ref="K32:L32"/>
    <mergeCell ref="K33:L33"/>
    <mergeCell ref="K28:L28"/>
  </mergeCells>
  <dataValidations count="1">
    <dataValidation type="list" allowBlank="1" showInputMessage="1" showErrorMessage="1" sqref="D8 E45 D23">
      <formula1>Local</formula1>
    </dataValidation>
  </dataValidation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codeName="Sheet7"/>
  <dimension ref="B2:AF53"/>
  <sheetViews>
    <sheetView workbookViewId="0" topLeftCell="A1"/>
  </sheetViews>
  <sheetFormatPr defaultColWidth="9.140625" defaultRowHeight="12.75"/>
  <cols>
    <col min="2" max="45" width="13.7109375" style="0" customWidth="1"/>
  </cols>
  <sheetData>
    <row r="2" spans="2:25" ht="12.75">
      <c r="B2" s="64" t="s">
        <v>258</v>
      </c>
      <c r="Y2" s="64" t="s">
        <v>259</v>
      </c>
    </row>
    <row r="4" ht="13.5" thickBot="1"/>
    <row r="5" spans="2:32" ht="13.5" thickTop="1">
      <c r="B5" s="884" t="s">
        <v>273</v>
      </c>
      <c r="C5" s="885"/>
      <c r="D5" s="885"/>
      <c r="E5" s="885"/>
      <c r="F5" s="885"/>
      <c r="G5" s="885"/>
      <c r="H5" s="885"/>
      <c r="I5" s="885"/>
      <c r="J5" s="885"/>
      <c r="K5" s="885"/>
      <c r="L5" s="885"/>
      <c r="M5" s="885"/>
      <c r="N5" s="885"/>
      <c r="O5" s="885"/>
      <c r="P5" s="885"/>
      <c r="Y5" s="885" t="s">
        <v>289</v>
      </c>
      <c r="Z5" s="885"/>
      <c r="AA5" s="885"/>
      <c r="AB5" s="885"/>
      <c r="AC5" s="885"/>
      <c r="AD5" s="973"/>
      <c r="AE5" s="973"/>
      <c r="AF5" s="973"/>
    </row>
    <row r="6" spans="2:32" ht="13.5" thickBot="1">
      <c r="B6" s="886"/>
      <c r="C6" s="886"/>
      <c r="D6" s="886"/>
      <c r="E6" s="886"/>
      <c r="F6" s="886"/>
      <c r="G6" s="886"/>
      <c r="H6" s="886"/>
      <c r="I6" s="886"/>
      <c r="J6" s="886"/>
      <c r="K6" s="886"/>
      <c r="L6" s="886"/>
      <c r="M6" s="886"/>
      <c r="N6" s="886"/>
      <c r="O6" s="886"/>
      <c r="P6" s="886"/>
      <c r="Y6" s="822"/>
      <c r="Z6" s="822"/>
      <c r="AA6" s="822"/>
      <c r="AB6" s="822"/>
      <c r="AC6" s="822"/>
      <c r="AD6" s="886"/>
      <c r="AE6" s="886"/>
      <c r="AF6" s="886"/>
    </row>
    <row r="7" spans="2:32" ht="12.75">
      <c r="B7" s="932" t="s">
        <v>135</v>
      </c>
      <c r="C7" s="933"/>
      <c r="D7" s="934"/>
      <c r="E7" s="896" t="s">
        <v>159</v>
      </c>
      <c r="F7" s="896"/>
      <c r="G7" s="896"/>
      <c r="H7" s="896"/>
      <c r="I7" s="896"/>
      <c r="J7" s="896"/>
      <c r="K7" s="896"/>
      <c r="L7" s="896"/>
      <c r="M7" s="896"/>
      <c r="N7" s="896"/>
      <c r="O7" s="896"/>
      <c r="P7" s="896"/>
      <c r="Y7" s="821" t="s">
        <v>223</v>
      </c>
      <c r="Z7" s="1030"/>
      <c r="AA7" s="1017" t="s">
        <v>224</v>
      </c>
      <c r="AB7" s="1032"/>
      <c r="AC7" s="1017" t="s">
        <v>222</v>
      </c>
      <c r="AD7" s="1018"/>
      <c r="AE7" s="1018"/>
      <c r="AF7" s="1018"/>
    </row>
    <row r="8" spans="2:32" ht="12.75">
      <c r="B8" s="920"/>
      <c r="C8" s="920"/>
      <c r="D8" s="921"/>
      <c r="E8" s="900" t="s">
        <v>133</v>
      </c>
      <c r="F8" s="940"/>
      <c r="G8" s="940"/>
      <c r="H8" s="901"/>
      <c r="I8" s="901"/>
      <c r="J8" s="902"/>
      <c r="K8" s="900" t="s">
        <v>134</v>
      </c>
      <c r="L8" s="940"/>
      <c r="M8" s="901"/>
      <c r="N8" s="901"/>
      <c r="O8" s="901"/>
      <c r="P8" s="901"/>
      <c r="Y8" s="897"/>
      <c r="Z8" s="1031"/>
      <c r="AA8" s="1019"/>
      <c r="AB8" s="898"/>
      <c r="AC8" s="1019"/>
      <c r="AD8" s="904"/>
      <c r="AE8" s="904"/>
      <c r="AF8" s="904"/>
    </row>
    <row r="9" spans="2:32" ht="12.75">
      <c r="B9" s="920"/>
      <c r="C9" s="920"/>
      <c r="D9" s="921"/>
      <c r="E9" s="851" t="s">
        <v>199</v>
      </c>
      <c r="F9" s="935"/>
      <c r="G9" s="941" t="s">
        <v>200</v>
      </c>
      <c r="H9" s="942"/>
      <c r="I9" s="897" t="s">
        <v>201</v>
      </c>
      <c r="J9" s="898"/>
      <c r="K9" s="851" t="s">
        <v>199</v>
      </c>
      <c r="L9" s="935"/>
      <c r="M9" s="851" t="s">
        <v>200</v>
      </c>
      <c r="N9" s="935"/>
      <c r="O9" s="851" t="s">
        <v>201</v>
      </c>
      <c r="P9" s="942"/>
      <c r="Y9" s="904"/>
      <c r="Z9" s="898"/>
      <c r="AA9" s="1019"/>
      <c r="AB9" s="898"/>
      <c r="AC9" s="1020">
        <v>1</v>
      </c>
      <c r="AD9" s="1022">
        <v>2</v>
      </c>
      <c r="AE9" s="1022">
        <v>3</v>
      </c>
      <c r="AF9" s="1038">
        <v>4</v>
      </c>
    </row>
    <row r="10" spans="2:32" ht="12.75">
      <c r="B10" s="938" t="s">
        <v>190</v>
      </c>
      <c r="C10" s="939"/>
      <c r="D10" s="66" t="s">
        <v>189</v>
      </c>
      <c r="E10" s="936"/>
      <c r="F10" s="937"/>
      <c r="G10" s="943"/>
      <c r="H10" s="943"/>
      <c r="I10" s="899"/>
      <c r="J10" s="898"/>
      <c r="K10" s="936"/>
      <c r="L10" s="937"/>
      <c r="M10" s="936"/>
      <c r="N10" s="937"/>
      <c r="O10" s="944"/>
      <c r="P10" s="943"/>
      <c r="Y10" s="943"/>
      <c r="Z10" s="937"/>
      <c r="AA10" s="944"/>
      <c r="AB10" s="937"/>
      <c r="AC10" s="1021"/>
      <c r="AD10" s="1023"/>
      <c r="AE10" s="1023"/>
      <c r="AF10" s="1039"/>
    </row>
    <row r="11" spans="2:32" ht="12.75">
      <c r="B11" s="929"/>
      <c r="C11" s="834"/>
      <c r="D11" s="930"/>
      <c r="E11" s="931"/>
      <c r="F11" s="930"/>
      <c r="G11" s="931"/>
      <c r="H11" s="930"/>
      <c r="I11" s="871"/>
      <c r="J11" s="872"/>
      <c r="K11" s="926"/>
      <c r="L11" s="927"/>
      <c r="M11" s="926"/>
      <c r="N11" s="927"/>
      <c r="O11" s="928"/>
      <c r="P11" s="928"/>
      <c r="Y11" s="1037" t="s">
        <v>225</v>
      </c>
      <c r="Z11" s="935"/>
      <c r="AA11" s="1048" t="s">
        <v>290</v>
      </c>
      <c r="AB11" s="935"/>
      <c r="AC11" s="1046">
        <v>0.56</v>
      </c>
      <c r="AD11" s="1025">
        <v>0.31</v>
      </c>
      <c r="AE11" s="1024">
        <v>0.31</v>
      </c>
      <c r="AF11" s="1033">
        <v>0.31</v>
      </c>
    </row>
    <row r="12" spans="2:32" ht="12.75">
      <c r="B12" s="919" t="s">
        <v>125</v>
      </c>
      <c r="C12" s="920"/>
      <c r="D12" s="921"/>
      <c r="E12" s="922">
        <v>1.7</v>
      </c>
      <c r="F12" s="923"/>
      <c r="G12" s="922">
        <v>1.8</v>
      </c>
      <c r="H12" s="874"/>
      <c r="I12" s="922">
        <v>0.9</v>
      </c>
      <c r="J12" s="945"/>
      <c r="K12" s="924">
        <v>4</v>
      </c>
      <c r="L12" s="925"/>
      <c r="M12" s="924">
        <v>17</v>
      </c>
      <c r="N12" s="925"/>
      <c r="O12" s="946"/>
      <c r="P12" s="924"/>
      <c r="Y12" s="943"/>
      <c r="Z12" s="937"/>
      <c r="AA12" s="944"/>
      <c r="AB12" s="937"/>
      <c r="AC12" s="1047"/>
      <c r="AD12" s="1025"/>
      <c r="AE12" s="1025"/>
      <c r="AF12" s="1034"/>
    </row>
    <row r="13" spans="2:32" ht="12.75">
      <c r="B13" s="919" t="s">
        <v>164</v>
      </c>
      <c r="C13" s="920"/>
      <c r="D13" s="921"/>
      <c r="E13" s="922">
        <v>4</v>
      </c>
      <c r="F13" s="923"/>
      <c r="G13" s="922">
        <v>4.3</v>
      </c>
      <c r="H13" s="874"/>
      <c r="I13" s="922">
        <v>2.1</v>
      </c>
      <c r="J13" s="945"/>
      <c r="K13" s="924"/>
      <c r="L13" s="925"/>
      <c r="M13" s="924"/>
      <c r="N13" s="925"/>
      <c r="O13" s="946"/>
      <c r="P13" s="924"/>
      <c r="Y13" s="1049" t="s">
        <v>291</v>
      </c>
      <c r="Z13" s="1050"/>
      <c r="AA13" s="1048" t="s">
        <v>290</v>
      </c>
      <c r="AB13" s="935"/>
      <c r="AC13" s="1046">
        <v>0.72</v>
      </c>
      <c r="AD13" s="1025">
        <v>0.52</v>
      </c>
      <c r="AE13" s="1024">
        <v>0.52</v>
      </c>
      <c r="AF13" s="1033">
        <v>0.52</v>
      </c>
    </row>
    <row r="14" spans="2:32" ht="12.75">
      <c r="B14" s="919" t="s">
        <v>163</v>
      </c>
      <c r="C14" s="920"/>
      <c r="D14" s="921"/>
      <c r="E14" s="922">
        <v>16.6</v>
      </c>
      <c r="F14" s="923"/>
      <c r="G14" s="922">
        <v>16.2</v>
      </c>
      <c r="H14" s="874"/>
      <c r="I14" s="922">
        <v>10.5</v>
      </c>
      <c r="J14" s="945"/>
      <c r="K14" s="924"/>
      <c r="L14" s="925"/>
      <c r="M14" s="924"/>
      <c r="N14" s="925"/>
      <c r="O14" s="946"/>
      <c r="P14" s="924"/>
      <c r="Y14" s="1051"/>
      <c r="Z14" s="1052"/>
      <c r="AA14" s="944"/>
      <c r="AB14" s="937"/>
      <c r="AC14" s="1047"/>
      <c r="AD14" s="1025"/>
      <c r="AE14" s="1025"/>
      <c r="AF14" s="1034"/>
    </row>
    <row r="15" spans="2:32" ht="13.5" thickBot="1">
      <c r="B15" s="964" t="s">
        <v>165</v>
      </c>
      <c r="C15" s="965"/>
      <c r="D15" s="966"/>
      <c r="E15" s="955">
        <v>19.2</v>
      </c>
      <c r="F15" s="956"/>
      <c r="G15" s="955">
        <v>20.8</v>
      </c>
      <c r="H15" s="957"/>
      <c r="I15" s="922">
        <v>20.5</v>
      </c>
      <c r="J15" s="945"/>
      <c r="K15" s="948"/>
      <c r="L15" s="949"/>
      <c r="M15" s="948"/>
      <c r="N15" s="949"/>
      <c r="O15" s="947"/>
      <c r="P15" s="948"/>
      <c r="Y15" s="1053"/>
      <c r="Z15" s="1054"/>
      <c r="AA15" s="1035" t="s">
        <v>226</v>
      </c>
      <c r="AB15" s="1036"/>
      <c r="AC15" s="40">
        <v>0.82</v>
      </c>
      <c r="AD15" s="39">
        <v>0.67</v>
      </c>
      <c r="AE15" s="39">
        <v>0.55</v>
      </c>
      <c r="AF15" s="40">
        <v>0.45</v>
      </c>
    </row>
    <row r="16" spans="2:32" ht="13.5" thickTop="1">
      <c r="B16" s="952" t="s">
        <v>166</v>
      </c>
      <c r="C16" s="953"/>
      <c r="D16" s="954"/>
      <c r="E16" s="950">
        <f>SUM(E12:E15)</f>
        <v>41.5</v>
      </c>
      <c r="F16" s="951"/>
      <c r="G16" s="950">
        <f>SUM(G12:G15)</f>
        <v>43.099999999999994</v>
      </c>
      <c r="H16" s="951"/>
      <c r="I16" s="950">
        <f>SUM(I12:I15)</f>
        <v>34</v>
      </c>
      <c r="J16" s="951"/>
      <c r="K16" s="962">
        <f>SUM(K12:K15)</f>
        <v>4</v>
      </c>
      <c r="L16" s="963"/>
      <c r="M16" s="962">
        <f>SUM(M12:M15)</f>
        <v>17</v>
      </c>
      <c r="N16" s="963"/>
      <c r="O16" s="950">
        <f>SUM(O12:O15)</f>
        <v>0</v>
      </c>
      <c r="P16" s="958"/>
      <c r="Y16" s="54" t="s">
        <v>228</v>
      </c>
      <c r="Z16" s="1055" t="s">
        <v>227</v>
      </c>
      <c r="AA16" s="1056"/>
      <c r="AB16" s="1056"/>
      <c r="AC16" s="1056"/>
      <c r="AD16" s="1056"/>
      <c r="AE16" s="1056"/>
      <c r="AF16" s="1056"/>
    </row>
    <row r="17" spans="2:32" ht="13.5" thickBot="1">
      <c r="B17" s="964" t="s">
        <v>143</v>
      </c>
      <c r="C17" s="965"/>
      <c r="D17" s="966"/>
      <c r="E17" s="955">
        <f>100-E16</f>
        <v>58.5</v>
      </c>
      <c r="F17" s="956"/>
      <c r="G17" s="955">
        <f>100-G16</f>
        <v>56.900000000000006</v>
      </c>
      <c r="H17" s="957"/>
      <c r="I17" s="955">
        <f>100-I16</f>
        <v>66</v>
      </c>
      <c r="J17" s="959"/>
      <c r="K17" s="960">
        <f>100-K16</f>
        <v>96</v>
      </c>
      <c r="L17" s="961"/>
      <c r="M17" s="960">
        <f>100-M16</f>
        <v>83</v>
      </c>
      <c r="N17" s="961"/>
      <c r="O17" s="960">
        <f>100-O16</f>
        <v>100</v>
      </c>
      <c r="P17" s="980"/>
      <c r="Y17" s="43"/>
      <c r="Z17" s="1057"/>
      <c r="AA17" s="1057"/>
      <c r="AB17" s="1057"/>
      <c r="AC17" s="1057"/>
      <c r="AD17" s="1057"/>
      <c r="AE17" s="1057"/>
      <c r="AF17" s="1057"/>
    </row>
    <row r="18" spans="2:32" ht="13.5" thickTop="1">
      <c r="B18" s="967" t="s">
        <v>131</v>
      </c>
      <c r="C18" s="968"/>
      <c r="D18" s="969"/>
      <c r="E18" s="910">
        <f>SUM(E16:E17)</f>
        <v>100</v>
      </c>
      <c r="F18" s="981"/>
      <c r="G18" s="910">
        <f>SUM(G16:G17)</f>
        <v>100</v>
      </c>
      <c r="H18" s="981"/>
      <c r="I18" s="988">
        <f>SUM(I16:I17)</f>
        <v>100</v>
      </c>
      <c r="J18" s="989"/>
      <c r="K18" s="978">
        <f>SUM(K16:K17)</f>
        <v>100</v>
      </c>
      <c r="L18" s="990"/>
      <c r="M18" s="978">
        <f>SUM(M16:M17)</f>
        <v>100</v>
      </c>
      <c r="N18" s="990"/>
      <c r="O18" s="978">
        <f>SUM(O16:O17)</f>
        <v>100</v>
      </c>
      <c r="P18" s="979"/>
      <c r="Y18" s="43"/>
      <c r="Z18" s="54" t="s">
        <v>229</v>
      </c>
      <c r="AA18" s="43"/>
      <c r="AB18" s="43"/>
      <c r="AC18" s="43"/>
      <c r="AD18" s="42"/>
      <c r="AE18" s="42"/>
      <c r="AF18" s="42"/>
    </row>
    <row r="19" spans="2:32" ht="12.75">
      <c r="B19" s="75" t="s">
        <v>275</v>
      </c>
      <c r="D19" s="17"/>
      <c r="E19" s="41"/>
      <c r="F19" s="41"/>
      <c r="G19" s="41"/>
      <c r="H19" s="41"/>
      <c r="I19" s="41"/>
      <c r="J19" s="41"/>
      <c r="K19" s="29"/>
      <c r="L19" s="24"/>
      <c r="M19" s="4"/>
      <c r="N19" s="4"/>
      <c r="O19" s="29"/>
      <c r="P19" s="29"/>
      <c r="Y19" s="43"/>
      <c r="Z19" s="43"/>
      <c r="AA19" s="43"/>
      <c r="AB19" s="43"/>
      <c r="AC19" s="43"/>
      <c r="AD19" s="43"/>
      <c r="AE19" s="43"/>
      <c r="AF19" s="43"/>
    </row>
    <row r="20" spans="2:17" ht="13.5" thickBot="1">
      <c r="B20" s="26"/>
      <c r="C20" s="27"/>
      <c r="D20" s="27"/>
      <c r="E20" s="6"/>
      <c r="F20" s="6"/>
      <c r="G20" s="6"/>
      <c r="H20" s="6"/>
      <c r="I20" s="6"/>
      <c r="J20" s="6"/>
      <c r="K20" s="28"/>
      <c r="L20" s="28"/>
      <c r="M20" s="28"/>
      <c r="N20" s="28"/>
      <c r="O20" s="28"/>
      <c r="P20" s="28"/>
      <c r="Q20" s="27"/>
    </row>
    <row r="21" spans="2:32" ht="13.5" thickTop="1">
      <c r="B21" s="972" t="s">
        <v>274</v>
      </c>
      <c r="C21" s="973"/>
      <c r="D21" s="973"/>
      <c r="E21" s="973"/>
      <c r="F21" s="973"/>
      <c r="G21" s="973"/>
      <c r="H21" s="973"/>
      <c r="I21" s="973"/>
      <c r="J21" s="973"/>
      <c r="K21" s="973"/>
      <c r="L21" s="973"/>
      <c r="M21" s="973"/>
      <c r="N21" s="974"/>
      <c r="O21" s="974"/>
      <c r="P21" s="974"/>
      <c r="Q21" s="974"/>
      <c r="R21" s="974"/>
      <c r="S21" s="974"/>
      <c r="T21" s="974"/>
      <c r="U21" s="974"/>
      <c r="V21" s="974"/>
      <c r="Y21" s="885" t="s">
        <v>292</v>
      </c>
      <c r="Z21" s="885"/>
      <c r="AA21" s="885"/>
      <c r="AB21" s="885"/>
      <c r="AC21" s="885"/>
      <c r="AD21" s="973"/>
      <c r="AE21" s="973"/>
      <c r="AF21" s="973"/>
    </row>
    <row r="22" spans="2:32" ht="13.5" thickBot="1">
      <c r="B22" s="822"/>
      <c r="C22" s="886"/>
      <c r="D22" s="886"/>
      <c r="E22" s="886"/>
      <c r="F22" s="886"/>
      <c r="G22" s="886"/>
      <c r="H22" s="886"/>
      <c r="I22" s="886"/>
      <c r="J22" s="886"/>
      <c r="K22" s="886"/>
      <c r="L22" s="886"/>
      <c r="M22" s="886"/>
      <c r="N22" s="975"/>
      <c r="O22" s="975"/>
      <c r="P22" s="975"/>
      <c r="Q22" s="975"/>
      <c r="R22" s="975"/>
      <c r="S22" s="975"/>
      <c r="T22" s="975"/>
      <c r="U22" s="975"/>
      <c r="V22" s="975"/>
      <c r="Y22" s="822"/>
      <c r="Z22" s="822"/>
      <c r="AA22" s="822"/>
      <c r="AB22" s="822"/>
      <c r="AC22" s="822"/>
      <c r="AD22" s="886"/>
      <c r="AE22" s="886"/>
      <c r="AF22" s="886"/>
    </row>
    <row r="23" spans="2:32" ht="12.75">
      <c r="B23" s="970" t="s">
        <v>135</v>
      </c>
      <c r="C23" s="971"/>
      <c r="D23" s="921"/>
      <c r="E23" s="914" t="s">
        <v>169</v>
      </c>
      <c r="F23" s="985"/>
      <c r="G23" s="985"/>
      <c r="H23" s="985"/>
      <c r="I23" s="985"/>
      <c r="J23" s="985"/>
      <c r="K23" s="985"/>
      <c r="L23" s="985"/>
      <c r="M23" s="985"/>
      <c r="N23" s="914" t="s">
        <v>170</v>
      </c>
      <c r="O23" s="985"/>
      <c r="P23" s="985"/>
      <c r="Q23" s="985"/>
      <c r="R23" s="985"/>
      <c r="S23" s="985"/>
      <c r="T23" s="985"/>
      <c r="U23" s="985"/>
      <c r="V23" s="985"/>
      <c r="Y23" s="821" t="s">
        <v>223</v>
      </c>
      <c r="Z23" s="1030"/>
      <c r="AA23" s="1017" t="s">
        <v>224</v>
      </c>
      <c r="AB23" s="1032"/>
      <c r="AC23" s="1017" t="s">
        <v>222</v>
      </c>
      <c r="AD23" s="1018"/>
      <c r="AE23" s="1018"/>
      <c r="AF23" s="1018"/>
    </row>
    <row r="24" spans="2:32" ht="12.75">
      <c r="B24" s="920"/>
      <c r="C24" s="920"/>
      <c r="D24" s="921"/>
      <c r="E24" s="983" t="s">
        <v>160</v>
      </c>
      <c r="F24" s="977"/>
      <c r="G24" s="977"/>
      <c r="H24" s="976" t="s">
        <v>161</v>
      </c>
      <c r="I24" s="977"/>
      <c r="J24" s="977"/>
      <c r="K24" s="976" t="s">
        <v>162</v>
      </c>
      <c r="L24" s="977"/>
      <c r="M24" s="982"/>
      <c r="N24" s="976" t="s">
        <v>160</v>
      </c>
      <c r="O24" s="977"/>
      <c r="P24" s="977"/>
      <c r="Q24" s="976" t="s">
        <v>161</v>
      </c>
      <c r="R24" s="977"/>
      <c r="S24" s="977"/>
      <c r="T24" s="976" t="s">
        <v>162</v>
      </c>
      <c r="U24" s="977"/>
      <c r="V24" s="982"/>
      <c r="Y24" s="897"/>
      <c r="Z24" s="1031"/>
      <c r="AA24" s="1019"/>
      <c r="AB24" s="898"/>
      <c r="AC24" s="1019"/>
      <c r="AD24" s="904"/>
      <c r="AE24" s="904"/>
      <c r="AF24" s="904"/>
    </row>
    <row r="25" spans="2:32" ht="12.75">
      <c r="B25" s="920"/>
      <c r="C25" s="920"/>
      <c r="D25" s="921"/>
      <c r="E25" s="984"/>
      <c r="F25" s="977"/>
      <c r="G25" s="977"/>
      <c r="H25" s="977"/>
      <c r="I25" s="977"/>
      <c r="J25" s="977"/>
      <c r="K25" s="977"/>
      <c r="L25" s="977"/>
      <c r="M25" s="982"/>
      <c r="N25" s="977"/>
      <c r="O25" s="977"/>
      <c r="P25" s="977"/>
      <c r="Q25" s="977"/>
      <c r="R25" s="977"/>
      <c r="S25" s="977"/>
      <c r="T25" s="977"/>
      <c r="U25" s="977"/>
      <c r="V25" s="982"/>
      <c r="Y25" s="904"/>
      <c r="Z25" s="898"/>
      <c r="AA25" s="1019"/>
      <c r="AB25" s="898"/>
      <c r="AC25" s="1020">
        <v>1</v>
      </c>
      <c r="AD25" s="1022">
        <v>2</v>
      </c>
      <c r="AE25" s="1022">
        <v>3</v>
      </c>
      <c r="AF25" s="1038">
        <v>4</v>
      </c>
    </row>
    <row r="26" spans="2:32" ht="12.75">
      <c r="B26" s="920"/>
      <c r="C26" s="920"/>
      <c r="D26" s="921"/>
      <c r="E26" s="986" t="s">
        <v>167</v>
      </c>
      <c r="F26" s="994" t="s">
        <v>143</v>
      </c>
      <c r="G26" s="994" t="s">
        <v>88</v>
      </c>
      <c r="H26" s="994" t="s">
        <v>168</v>
      </c>
      <c r="I26" s="994" t="s">
        <v>143</v>
      </c>
      <c r="J26" s="994" t="s">
        <v>88</v>
      </c>
      <c r="K26" s="994" t="s">
        <v>168</v>
      </c>
      <c r="L26" s="994" t="s">
        <v>143</v>
      </c>
      <c r="M26" s="996" t="s">
        <v>88</v>
      </c>
      <c r="N26" s="994" t="s">
        <v>167</v>
      </c>
      <c r="O26" s="994" t="s">
        <v>143</v>
      </c>
      <c r="P26" s="994" t="s">
        <v>88</v>
      </c>
      <c r="Q26" s="994" t="s">
        <v>168</v>
      </c>
      <c r="R26" s="994" t="s">
        <v>143</v>
      </c>
      <c r="S26" s="994" t="s">
        <v>88</v>
      </c>
      <c r="T26" s="994" t="s">
        <v>168</v>
      </c>
      <c r="U26" s="994" t="s">
        <v>143</v>
      </c>
      <c r="V26" s="996" t="s">
        <v>88</v>
      </c>
      <c r="Y26" s="943"/>
      <c r="Z26" s="937"/>
      <c r="AA26" s="944"/>
      <c r="AB26" s="937"/>
      <c r="AC26" s="1021"/>
      <c r="AD26" s="1023"/>
      <c r="AE26" s="1023"/>
      <c r="AF26" s="1039"/>
    </row>
    <row r="27" spans="2:32" ht="12.75">
      <c r="B27" s="938" t="s">
        <v>190</v>
      </c>
      <c r="C27" s="939"/>
      <c r="D27" s="66" t="s">
        <v>189</v>
      </c>
      <c r="E27" s="987"/>
      <c r="F27" s="995"/>
      <c r="G27" s="995"/>
      <c r="H27" s="995"/>
      <c r="I27" s="995"/>
      <c r="J27" s="995"/>
      <c r="K27" s="995"/>
      <c r="L27" s="995"/>
      <c r="M27" s="997"/>
      <c r="N27" s="995"/>
      <c r="O27" s="995"/>
      <c r="P27" s="995"/>
      <c r="Q27" s="995"/>
      <c r="R27" s="995"/>
      <c r="S27" s="995"/>
      <c r="T27" s="995"/>
      <c r="U27" s="995"/>
      <c r="V27" s="997"/>
      <c r="Y27" s="1037" t="s">
        <v>225</v>
      </c>
      <c r="Z27" s="935"/>
      <c r="AA27" s="1048" t="s">
        <v>290</v>
      </c>
      <c r="AB27" s="935"/>
      <c r="AC27" s="1046">
        <v>0.86</v>
      </c>
      <c r="AD27" s="1025">
        <v>0.74</v>
      </c>
      <c r="AE27" s="1024">
        <v>0.74</v>
      </c>
      <c r="AF27" s="1033">
        <v>0.74</v>
      </c>
    </row>
    <row r="28" spans="2:32" ht="12.75">
      <c r="B28" s="901" t="s">
        <v>136</v>
      </c>
      <c r="C28" s="875"/>
      <c r="D28" s="875"/>
      <c r="E28" s="875"/>
      <c r="F28" s="875"/>
      <c r="G28" s="875"/>
      <c r="H28" s="875"/>
      <c r="I28" s="875"/>
      <c r="J28" s="875"/>
      <c r="K28" s="875"/>
      <c r="L28" s="875"/>
      <c r="M28" s="875"/>
      <c r="N28" s="993" t="s">
        <v>136</v>
      </c>
      <c r="O28" s="875"/>
      <c r="P28" s="875"/>
      <c r="Q28" s="875"/>
      <c r="R28" s="875"/>
      <c r="S28" s="875"/>
      <c r="T28" s="875"/>
      <c r="U28" s="875"/>
      <c r="V28" s="875"/>
      <c r="Y28" s="943"/>
      <c r="Z28" s="937"/>
      <c r="AA28" s="944"/>
      <c r="AB28" s="937"/>
      <c r="AC28" s="1047"/>
      <c r="AD28" s="1025"/>
      <c r="AE28" s="1025"/>
      <c r="AF28" s="1034"/>
    </row>
    <row r="29" spans="2:32" ht="12.75">
      <c r="B29" s="1016" t="s">
        <v>94</v>
      </c>
      <c r="C29" s="834"/>
      <c r="D29" s="930"/>
      <c r="E29" s="30">
        <v>0.8</v>
      </c>
      <c r="F29" s="30">
        <v>2.6</v>
      </c>
      <c r="G29" s="30">
        <v>1.9</v>
      </c>
      <c r="H29" s="30">
        <v>0.6</v>
      </c>
      <c r="I29" s="30">
        <v>1.4</v>
      </c>
      <c r="J29" s="30">
        <v>1</v>
      </c>
      <c r="K29" s="30">
        <v>0</v>
      </c>
      <c r="L29" s="30">
        <v>0.3</v>
      </c>
      <c r="M29" s="28">
        <v>0.2</v>
      </c>
      <c r="N29" s="336"/>
      <c r="O29" s="336"/>
      <c r="P29" s="336">
        <v>1</v>
      </c>
      <c r="Q29" s="336"/>
      <c r="R29" s="336"/>
      <c r="S29" s="336">
        <v>1</v>
      </c>
      <c r="T29" s="336"/>
      <c r="U29" s="336"/>
      <c r="V29" s="337">
        <v>1</v>
      </c>
      <c r="Y29" s="1049" t="s">
        <v>291</v>
      </c>
      <c r="Z29" s="1050"/>
      <c r="AA29" s="1048" t="s">
        <v>290</v>
      </c>
      <c r="AB29" s="935"/>
      <c r="AC29" s="1046">
        <v>0.86</v>
      </c>
      <c r="AD29" s="1025">
        <v>0.74</v>
      </c>
      <c r="AE29" s="1024">
        <v>0.74</v>
      </c>
      <c r="AF29" s="1033">
        <v>0.74</v>
      </c>
    </row>
    <row r="30" spans="2:32" ht="12.75">
      <c r="B30" s="991" t="s">
        <v>95</v>
      </c>
      <c r="C30" s="920"/>
      <c r="D30" s="921"/>
      <c r="E30" s="30">
        <v>0.1</v>
      </c>
      <c r="F30" s="30">
        <v>0.1</v>
      </c>
      <c r="G30" s="30">
        <v>0.1</v>
      </c>
      <c r="H30" s="30">
        <v>0.1</v>
      </c>
      <c r="I30" s="30">
        <v>0.1</v>
      </c>
      <c r="J30" s="30">
        <v>0.1</v>
      </c>
      <c r="K30" s="30">
        <v>0.1</v>
      </c>
      <c r="L30" s="30">
        <v>0.1</v>
      </c>
      <c r="M30" s="28">
        <v>0.1</v>
      </c>
      <c r="N30" s="336"/>
      <c r="O30" s="336"/>
      <c r="P30" s="336">
        <v>0.1</v>
      </c>
      <c r="Q30" s="336"/>
      <c r="R30" s="336"/>
      <c r="S30" s="336">
        <v>0.1</v>
      </c>
      <c r="T30" s="336"/>
      <c r="U30" s="336"/>
      <c r="V30" s="338">
        <v>0.1</v>
      </c>
      <c r="Y30" s="1051"/>
      <c r="Z30" s="1052"/>
      <c r="AA30" s="944"/>
      <c r="AB30" s="937"/>
      <c r="AC30" s="1047"/>
      <c r="AD30" s="1025"/>
      <c r="AE30" s="1025"/>
      <c r="AF30" s="1034"/>
    </row>
    <row r="31" spans="2:32" ht="13.5" thickBot="1">
      <c r="B31" s="991" t="s">
        <v>96</v>
      </c>
      <c r="C31" s="920"/>
      <c r="D31" s="921"/>
      <c r="E31" s="30">
        <v>0.1</v>
      </c>
      <c r="F31" s="31">
        <v>0.1</v>
      </c>
      <c r="G31" s="31">
        <v>0.1</v>
      </c>
      <c r="H31" s="31">
        <v>0.1</v>
      </c>
      <c r="I31" s="31">
        <v>0.1</v>
      </c>
      <c r="J31" s="31">
        <v>0.1</v>
      </c>
      <c r="K31" s="31">
        <v>0.1</v>
      </c>
      <c r="L31" s="31">
        <v>0.1</v>
      </c>
      <c r="M31" s="4">
        <v>0.1</v>
      </c>
      <c r="N31" s="336"/>
      <c r="O31" s="336"/>
      <c r="P31" s="336">
        <v>0.2</v>
      </c>
      <c r="Q31" s="336"/>
      <c r="R31" s="336"/>
      <c r="S31" s="336">
        <v>0.2</v>
      </c>
      <c r="T31" s="336"/>
      <c r="U31" s="336"/>
      <c r="V31" s="338">
        <v>0.2</v>
      </c>
      <c r="Y31" s="1053"/>
      <c r="Z31" s="1054"/>
      <c r="AA31" s="1035" t="s">
        <v>226</v>
      </c>
      <c r="AB31" s="1036"/>
      <c r="AC31" s="40">
        <v>0.96</v>
      </c>
      <c r="AD31" s="39">
        <v>0.92</v>
      </c>
      <c r="AE31" s="39">
        <v>0.88</v>
      </c>
      <c r="AF31" s="40">
        <v>0.85</v>
      </c>
    </row>
    <row r="32" spans="2:32" ht="12.75">
      <c r="B32" s="991" t="s">
        <v>97</v>
      </c>
      <c r="C32" s="920"/>
      <c r="D32" s="921"/>
      <c r="E32" s="31">
        <v>2.2</v>
      </c>
      <c r="F32" s="31">
        <v>0.7</v>
      </c>
      <c r="G32" s="31">
        <v>1.3</v>
      </c>
      <c r="H32" s="31">
        <v>0.6</v>
      </c>
      <c r="I32" s="31">
        <v>0.4</v>
      </c>
      <c r="J32" s="31">
        <v>0.5</v>
      </c>
      <c r="K32" s="31">
        <v>0.3</v>
      </c>
      <c r="L32" s="31">
        <v>0.3</v>
      </c>
      <c r="M32" s="4">
        <v>0.3</v>
      </c>
      <c r="N32" s="336"/>
      <c r="O32" s="336"/>
      <c r="P32" s="336">
        <v>0.3</v>
      </c>
      <c r="Q32" s="336"/>
      <c r="R32" s="336"/>
      <c r="S32" s="336">
        <v>0.3</v>
      </c>
      <c r="T32" s="336"/>
      <c r="U32" s="336"/>
      <c r="V32" s="338">
        <v>0.3</v>
      </c>
      <c r="Y32" s="54" t="s">
        <v>228</v>
      </c>
      <c r="Z32" s="1055" t="s">
        <v>230</v>
      </c>
      <c r="AA32" s="1056"/>
      <c r="AB32" s="1056"/>
      <c r="AC32" s="1056"/>
      <c r="AD32" s="1056"/>
      <c r="AE32" s="1056"/>
      <c r="AF32" s="1056"/>
    </row>
    <row r="33" spans="2:32" ht="12.75">
      <c r="B33" s="991" t="s">
        <v>98</v>
      </c>
      <c r="C33" s="920"/>
      <c r="D33" s="921"/>
      <c r="E33" s="31">
        <v>24</v>
      </c>
      <c r="F33" s="31">
        <v>24.7</v>
      </c>
      <c r="G33" s="31">
        <v>24.4</v>
      </c>
      <c r="H33" s="31">
        <v>9.4</v>
      </c>
      <c r="I33" s="31">
        <v>14.4</v>
      </c>
      <c r="J33" s="31">
        <v>12.2</v>
      </c>
      <c r="K33" s="31">
        <v>3.2</v>
      </c>
      <c r="L33" s="31">
        <v>8.1</v>
      </c>
      <c r="M33" s="4">
        <v>6.4</v>
      </c>
      <c r="N33" s="336"/>
      <c r="O33" s="336"/>
      <c r="P33" s="336">
        <v>11</v>
      </c>
      <c r="Q33" s="336"/>
      <c r="R33" s="336"/>
      <c r="S33" s="336">
        <v>11</v>
      </c>
      <c r="T33" s="336"/>
      <c r="U33" s="336"/>
      <c r="V33" s="338">
        <v>11</v>
      </c>
      <c r="Y33" s="55"/>
      <c r="Z33" s="1057"/>
      <c r="AA33" s="1057"/>
      <c r="AB33" s="1057"/>
      <c r="AC33" s="1057"/>
      <c r="AD33" s="1057"/>
      <c r="AE33" s="1057"/>
      <c r="AF33" s="1057"/>
    </row>
    <row r="34" spans="2:32" ht="13.5" thickBot="1">
      <c r="B34" s="992" t="s">
        <v>137</v>
      </c>
      <c r="C34" s="965"/>
      <c r="D34" s="966"/>
      <c r="E34" s="31">
        <v>1.1</v>
      </c>
      <c r="F34" s="31">
        <v>2</v>
      </c>
      <c r="G34" s="31">
        <v>1.6</v>
      </c>
      <c r="H34" s="31">
        <v>0.4</v>
      </c>
      <c r="I34" s="31">
        <v>1</v>
      </c>
      <c r="J34" s="31">
        <v>0.8</v>
      </c>
      <c r="K34" s="31">
        <v>0.3</v>
      </c>
      <c r="L34" s="31">
        <v>1.8</v>
      </c>
      <c r="M34" s="4">
        <v>0.5</v>
      </c>
      <c r="N34" s="336"/>
      <c r="O34" s="336"/>
      <c r="P34" s="336">
        <v>1.7</v>
      </c>
      <c r="Q34" s="336"/>
      <c r="R34" s="336"/>
      <c r="S34" s="336">
        <v>1.7</v>
      </c>
      <c r="T34" s="336"/>
      <c r="U34" s="336"/>
      <c r="V34" s="339">
        <v>1.7</v>
      </c>
      <c r="Y34" s="56"/>
      <c r="Z34" s="54" t="s">
        <v>229</v>
      </c>
      <c r="AA34" s="57"/>
      <c r="AB34" s="57"/>
      <c r="AC34" s="57"/>
      <c r="AD34" s="57"/>
      <c r="AE34" s="57"/>
      <c r="AF34" s="57"/>
    </row>
    <row r="35" spans="2:22" ht="14.25" thickBot="1" thickTop="1">
      <c r="B35" s="1013" t="s">
        <v>100</v>
      </c>
      <c r="C35" s="1014"/>
      <c r="D35" s="1015"/>
      <c r="E35" s="45">
        <f aca="true" t="shared" si="0" ref="E35:V35">SUM(E29:E34)</f>
        <v>28.3</v>
      </c>
      <c r="F35" s="45">
        <f t="shared" si="0"/>
        <v>30.2</v>
      </c>
      <c r="G35" s="45">
        <f t="shared" si="0"/>
        <v>29.4</v>
      </c>
      <c r="H35" s="45">
        <f t="shared" si="0"/>
        <v>11.200000000000001</v>
      </c>
      <c r="I35" s="45">
        <f t="shared" si="0"/>
        <v>17.4</v>
      </c>
      <c r="J35" s="45">
        <f t="shared" si="0"/>
        <v>14.7</v>
      </c>
      <c r="K35" s="45">
        <f t="shared" si="0"/>
        <v>4</v>
      </c>
      <c r="L35" s="45">
        <f t="shared" si="0"/>
        <v>10.700000000000001</v>
      </c>
      <c r="M35" s="33">
        <f t="shared" si="0"/>
        <v>7.6000000000000005</v>
      </c>
      <c r="N35" s="45">
        <f t="shared" si="0"/>
        <v>0</v>
      </c>
      <c r="O35" s="45">
        <f t="shared" si="0"/>
        <v>0</v>
      </c>
      <c r="P35" s="45">
        <f t="shared" si="0"/>
        <v>14.299999999999999</v>
      </c>
      <c r="Q35" s="45">
        <f t="shared" si="0"/>
        <v>0</v>
      </c>
      <c r="R35" s="45">
        <f t="shared" si="0"/>
        <v>0</v>
      </c>
      <c r="S35" s="45">
        <f t="shared" si="0"/>
        <v>14.299999999999999</v>
      </c>
      <c r="T35" s="45">
        <f t="shared" si="0"/>
        <v>0</v>
      </c>
      <c r="U35" s="45">
        <f t="shared" si="0"/>
        <v>0</v>
      </c>
      <c r="V35" s="33">
        <f t="shared" si="0"/>
        <v>14.299999999999999</v>
      </c>
    </row>
    <row r="36" spans="2:22" ht="12.75">
      <c r="B36" s="1010" t="s">
        <v>138</v>
      </c>
      <c r="C36" s="1011"/>
      <c r="D36" s="1011"/>
      <c r="E36" s="1011"/>
      <c r="F36" s="1011"/>
      <c r="G36" s="1011"/>
      <c r="H36" s="1011"/>
      <c r="I36" s="1011"/>
      <c r="J36" s="1011"/>
      <c r="K36" s="1011"/>
      <c r="L36" s="1011"/>
      <c r="M36" s="1011"/>
      <c r="N36" s="826" t="s">
        <v>138</v>
      </c>
      <c r="O36" s="1045"/>
      <c r="P36" s="1045"/>
      <c r="Q36" s="1045"/>
      <c r="R36" s="1045"/>
      <c r="S36" s="1045"/>
      <c r="T36" s="1045"/>
      <c r="U36" s="1045"/>
      <c r="V36" s="1045"/>
    </row>
    <row r="37" spans="2:22" ht="12.75">
      <c r="B37" s="1016" t="s">
        <v>102</v>
      </c>
      <c r="C37" s="834"/>
      <c r="D37" s="930"/>
      <c r="E37" s="31">
        <v>27.5</v>
      </c>
      <c r="F37" s="31">
        <v>21</v>
      </c>
      <c r="G37" s="31">
        <v>23.7</v>
      </c>
      <c r="H37" s="31">
        <v>53.2</v>
      </c>
      <c r="I37" s="31">
        <v>35.4</v>
      </c>
      <c r="J37" s="31">
        <v>43.1</v>
      </c>
      <c r="K37" s="31">
        <v>33.6</v>
      </c>
      <c r="L37" s="31">
        <v>24.2</v>
      </c>
      <c r="M37" s="44">
        <v>27.4</v>
      </c>
      <c r="N37" s="340"/>
      <c r="O37" s="340"/>
      <c r="P37" s="340">
        <v>43</v>
      </c>
      <c r="Q37" s="340"/>
      <c r="R37" s="340"/>
      <c r="S37" s="340">
        <v>43</v>
      </c>
      <c r="T37" s="340"/>
      <c r="U37" s="340"/>
      <c r="V37" s="337">
        <v>43</v>
      </c>
    </row>
    <row r="38" spans="2:22" ht="12.75">
      <c r="B38" s="1012" t="s">
        <v>103</v>
      </c>
      <c r="C38" s="920"/>
      <c r="D38" s="921"/>
      <c r="E38" s="32">
        <v>8.1</v>
      </c>
      <c r="F38" s="31">
        <v>3.2</v>
      </c>
      <c r="G38" s="31">
        <v>5.2</v>
      </c>
      <c r="H38" s="31">
        <v>6</v>
      </c>
      <c r="I38" s="31">
        <v>2.5</v>
      </c>
      <c r="J38" s="31">
        <v>4</v>
      </c>
      <c r="K38" s="31">
        <v>8</v>
      </c>
      <c r="L38" s="31">
        <v>4</v>
      </c>
      <c r="M38" s="44">
        <v>5.4</v>
      </c>
      <c r="N38" s="341"/>
      <c r="O38" s="336"/>
      <c r="P38" s="336">
        <v>7.7</v>
      </c>
      <c r="Q38" s="336"/>
      <c r="R38" s="336"/>
      <c r="S38" s="336">
        <v>7.7</v>
      </c>
      <c r="T38" s="336"/>
      <c r="U38" s="336"/>
      <c r="V38" s="338">
        <v>7.7</v>
      </c>
    </row>
    <row r="39" spans="2:22" ht="12.75">
      <c r="B39" s="1012" t="s">
        <v>104</v>
      </c>
      <c r="C39" s="920"/>
      <c r="D39" s="921"/>
      <c r="E39" s="31">
        <v>26</v>
      </c>
      <c r="F39" s="31">
        <v>29.2</v>
      </c>
      <c r="G39" s="31">
        <v>27.8</v>
      </c>
      <c r="H39" s="31">
        <v>21</v>
      </c>
      <c r="I39" s="31">
        <v>26.6</v>
      </c>
      <c r="J39" s="31">
        <v>24.2</v>
      </c>
      <c r="K39" s="31">
        <v>40.3</v>
      </c>
      <c r="L39" s="31">
        <v>43.8</v>
      </c>
      <c r="M39" s="44">
        <v>42.6</v>
      </c>
      <c r="N39" s="336"/>
      <c r="O39" s="336"/>
      <c r="P39" s="336">
        <v>23</v>
      </c>
      <c r="Q39" s="336"/>
      <c r="R39" s="336"/>
      <c r="S39" s="336">
        <v>23</v>
      </c>
      <c r="T39" s="336"/>
      <c r="U39" s="336"/>
      <c r="V39" s="338">
        <v>23</v>
      </c>
    </row>
    <row r="40" spans="2:22" ht="12.75">
      <c r="B40" s="1012" t="s">
        <v>105</v>
      </c>
      <c r="C40" s="920"/>
      <c r="D40" s="921"/>
      <c r="E40" s="31">
        <v>5.1</v>
      </c>
      <c r="F40" s="31">
        <v>13.1</v>
      </c>
      <c r="G40" s="31">
        <v>9.7</v>
      </c>
      <c r="H40" s="31">
        <v>4.4</v>
      </c>
      <c r="I40" s="31">
        <v>14.4</v>
      </c>
      <c r="J40" s="31">
        <v>10.1</v>
      </c>
      <c r="K40" s="31">
        <v>5.1</v>
      </c>
      <c r="L40" s="31">
        <v>15.3</v>
      </c>
      <c r="M40" s="44">
        <v>11.8</v>
      </c>
      <c r="N40" s="336"/>
      <c r="O40" s="336"/>
      <c r="P40" s="336">
        <v>9</v>
      </c>
      <c r="Q40" s="336"/>
      <c r="R40" s="336"/>
      <c r="S40" s="336">
        <v>9</v>
      </c>
      <c r="T40" s="336"/>
      <c r="U40" s="336"/>
      <c r="V40" s="338">
        <v>9</v>
      </c>
    </row>
    <row r="41" spans="2:22" ht="13.5" thickBot="1">
      <c r="B41" s="992" t="s">
        <v>106</v>
      </c>
      <c r="C41" s="965"/>
      <c r="D41" s="966"/>
      <c r="E41" s="31">
        <v>5</v>
      </c>
      <c r="F41" s="31">
        <v>3.3</v>
      </c>
      <c r="G41" s="31">
        <v>4.2</v>
      </c>
      <c r="H41" s="31">
        <v>4.2</v>
      </c>
      <c r="I41" s="31">
        <v>3.7</v>
      </c>
      <c r="J41" s="31">
        <v>3.9</v>
      </c>
      <c r="K41" s="31">
        <v>9</v>
      </c>
      <c r="L41" s="31">
        <v>2</v>
      </c>
      <c r="M41" s="44">
        <v>5.2</v>
      </c>
      <c r="N41" s="342"/>
      <c r="O41" s="342"/>
      <c r="P41" s="342">
        <v>3</v>
      </c>
      <c r="Q41" s="342"/>
      <c r="R41" s="342"/>
      <c r="S41" s="342">
        <v>3</v>
      </c>
      <c r="T41" s="342"/>
      <c r="U41" s="342"/>
      <c r="V41" s="339">
        <v>3</v>
      </c>
    </row>
    <row r="42" spans="2:22" ht="14.25" thickBot="1" thickTop="1">
      <c r="B42" s="1013" t="s">
        <v>139</v>
      </c>
      <c r="C42" s="1014"/>
      <c r="D42" s="1015"/>
      <c r="E42" s="45">
        <f aca="true" t="shared" si="1" ref="E42:V42">SUM(E37:E41)</f>
        <v>71.7</v>
      </c>
      <c r="F42" s="45">
        <f t="shared" si="1"/>
        <v>69.8</v>
      </c>
      <c r="G42" s="45">
        <f t="shared" si="1"/>
        <v>70.60000000000001</v>
      </c>
      <c r="H42" s="45">
        <f t="shared" si="1"/>
        <v>88.80000000000001</v>
      </c>
      <c r="I42" s="45">
        <f t="shared" si="1"/>
        <v>82.60000000000001</v>
      </c>
      <c r="J42" s="45">
        <f t="shared" si="1"/>
        <v>85.3</v>
      </c>
      <c r="K42" s="45">
        <f t="shared" si="1"/>
        <v>96</v>
      </c>
      <c r="L42" s="45">
        <f t="shared" si="1"/>
        <v>89.3</v>
      </c>
      <c r="M42" s="33">
        <f t="shared" si="1"/>
        <v>92.4</v>
      </c>
      <c r="N42" s="45">
        <f t="shared" si="1"/>
        <v>0</v>
      </c>
      <c r="O42" s="45">
        <f t="shared" si="1"/>
        <v>0</v>
      </c>
      <c r="P42" s="45">
        <f t="shared" si="1"/>
        <v>85.7</v>
      </c>
      <c r="Q42" s="45">
        <f t="shared" si="1"/>
        <v>0</v>
      </c>
      <c r="R42" s="45">
        <f t="shared" si="1"/>
        <v>0</v>
      </c>
      <c r="S42" s="45">
        <f t="shared" si="1"/>
        <v>85.7</v>
      </c>
      <c r="T42" s="45">
        <f t="shared" si="1"/>
        <v>0</v>
      </c>
      <c r="U42" s="45">
        <f t="shared" si="1"/>
        <v>0</v>
      </c>
      <c r="V42" s="33">
        <f t="shared" si="1"/>
        <v>85.7</v>
      </c>
    </row>
    <row r="43" spans="2:22" ht="13.5" thickBot="1">
      <c r="B43" s="1007" t="s">
        <v>140</v>
      </c>
      <c r="C43" s="1008"/>
      <c r="D43" s="1009"/>
      <c r="E43" s="34">
        <f aca="true" t="shared" si="2" ref="E43:V43">+E35+E42</f>
        <v>100</v>
      </c>
      <c r="F43" s="34">
        <f t="shared" si="2"/>
        <v>100</v>
      </c>
      <c r="G43" s="34">
        <f t="shared" si="2"/>
        <v>100</v>
      </c>
      <c r="H43" s="34">
        <f t="shared" si="2"/>
        <v>100.00000000000001</v>
      </c>
      <c r="I43" s="34">
        <f t="shared" si="2"/>
        <v>100</v>
      </c>
      <c r="J43" s="34">
        <f t="shared" si="2"/>
        <v>100</v>
      </c>
      <c r="K43" s="34">
        <f t="shared" si="2"/>
        <v>100</v>
      </c>
      <c r="L43" s="34">
        <f t="shared" si="2"/>
        <v>100</v>
      </c>
      <c r="M43" s="35">
        <f t="shared" si="2"/>
        <v>100</v>
      </c>
      <c r="N43" s="34">
        <f t="shared" si="2"/>
        <v>0</v>
      </c>
      <c r="O43" s="34">
        <f t="shared" si="2"/>
        <v>0</v>
      </c>
      <c r="P43" s="34">
        <f t="shared" si="2"/>
        <v>100</v>
      </c>
      <c r="Q43" s="34">
        <f t="shared" si="2"/>
        <v>0</v>
      </c>
      <c r="R43" s="34">
        <f t="shared" si="2"/>
        <v>0</v>
      </c>
      <c r="S43" s="34">
        <f t="shared" si="2"/>
        <v>100</v>
      </c>
      <c r="T43" s="34">
        <f t="shared" si="2"/>
        <v>0</v>
      </c>
      <c r="U43" s="34">
        <f t="shared" si="2"/>
        <v>0</v>
      </c>
      <c r="V43" s="35">
        <f t="shared" si="2"/>
        <v>100</v>
      </c>
    </row>
    <row r="44" ht="12.75">
      <c r="B44" s="76" t="s">
        <v>275</v>
      </c>
    </row>
    <row r="46" spans="2:8" ht="12.75">
      <c r="B46" s="897" t="s">
        <v>293</v>
      </c>
      <c r="C46" s="899"/>
      <c r="D46" s="899"/>
      <c r="E46" s="899"/>
      <c r="F46" s="899"/>
      <c r="G46" s="899"/>
      <c r="H46" s="829"/>
    </row>
    <row r="47" spans="2:8" ht="13.5" thickBot="1">
      <c r="B47" s="886"/>
      <c r="C47" s="886"/>
      <c r="D47" s="886"/>
      <c r="E47" s="886"/>
      <c r="F47" s="886"/>
      <c r="G47" s="886"/>
      <c r="H47" s="1044"/>
    </row>
    <row r="48" spans="2:8" ht="14.25">
      <c r="B48" s="1043" t="s">
        <v>231</v>
      </c>
      <c r="C48" s="933"/>
      <c r="D48" s="933"/>
      <c r="E48" s="1040" t="s">
        <v>233</v>
      </c>
      <c r="F48" s="1041"/>
      <c r="G48" s="1041"/>
      <c r="H48" s="1042"/>
    </row>
    <row r="49" spans="2:8" ht="12.75">
      <c r="B49" s="1028" t="s">
        <v>190</v>
      </c>
      <c r="C49" s="1029"/>
      <c r="D49" s="67" t="s">
        <v>189</v>
      </c>
      <c r="E49" s="59" t="s">
        <v>232</v>
      </c>
      <c r="F49" s="60"/>
      <c r="G49" s="61" t="s">
        <v>134</v>
      </c>
      <c r="H49" s="49"/>
    </row>
    <row r="50" spans="2:8" ht="12.75">
      <c r="B50" s="908" t="s">
        <v>199</v>
      </c>
      <c r="C50" s="875"/>
      <c r="D50" s="1003"/>
      <c r="E50" s="1026">
        <v>0.26</v>
      </c>
      <c r="F50" s="1027"/>
      <c r="G50" s="999">
        <v>0.3</v>
      </c>
      <c r="H50" s="1000"/>
    </row>
    <row r="51" spans="2:8" ht="12.75">
      <c r="B51" s="908" t="s">
        <v>200</v>
      </c>
      <c r="C51" s="875"/>
      <c r="D51" s="1003"/>
      <c r="E51" s="1026">
        <v>0.244</v>
      </c>
      <c r="F51" s="1027"/>
      <c r="G51" s="999">
        <v>0.3</v>
      </c>
      <c r="H51" s="1000"/>
    </row>
    <row r="52" spans="2:8" ht="13.5" thickBot="1">
      <c r="B52" s="1004" t="s">
        <v>201</v>
      </c>
      <c r="C52" s="1005"/>
      <c r="D52" s="1006"/>
      <c r="E52" s="998">
        <v>0.286</v>
      </c>
      <c r="F52" s="837"/>
      <c r="G52" s="1001">
        <v>0.3</v>
      </c>
      <c r="H52" s="1002"/>
    </row>
    <row r="53" ht="12.75">
      <c r="B53" s="76" t="s">
        <v>275</v>
      </c>
    </row>
  </sheetData>
  <sheetProtection password="C3AC" sheet="1" objects="1" scenarios="1"/>
  <mergeCells count="172">
    <mergeCell ref="Z32:AF33"/>
    <mergeCell ref="Z16:AF17"/>
    <mergeCell ref="Y21:AF22"/>
    <mergeCell ref="Y23:Z26"/>
    <mergeCell ref="AA23:AB26"/>
    <mergeCell ref="AC23:AF24"/>
    <mergeCell ref="AC25:AC26"/>
    <mergeCell ref="AD25:AD26"/>
    <mergeCell ref="AE25:AE26"/>
    <mergeCell ref="AF25:AF26"/>
    <mergeCell ref="AA27:AB28"/>
    <mergeCell ref="AC27:AC28"/>
    <mergeCell ref="AD27:AD28"/>
    <mergeCell ref="AE27:AE28"/>
    <mergeCell ref="AF27:AF28"/>
    <mergeCell ref="Y29:Z31"/>
    <mergeCell ref="AA29:AB30"/>
    <mergeCell ref="AC29:AC30"/>
    <mergeCell ref="AD29:AD30"/>
    <mergeCell ref="AE29:AE30"/>
    <mergeCell ref="AF11:AF12"/>
    <mergeCell ref="AC13:AC14"/>
    <mergeCell ref="AD13:AD14"/>
    <mergeCell ref="AE13:AE14"/>
    <mergeCell ref="AF13:AF14"/>
    <mergeCell ref="AC11:AC12"/>
    <mergeCell ref="AD11:AD12"/>
    <mergeCell ref="AA11:AB12"/>
    <mergeCell ref="Y13:Z15"/>
    <mergeCell ref="AA13:AB14"/>
    <mergeCell ref="AA15:AB15"/>
    <mergeCell ref="Y5:AF6"/>
    <mergeCell ref="AC7:AF8"/>
    <mergeCell ref="AC9:AC10"/>
    <mergeCell ref="AD9:AD10"/>
    <mergeCell ref="AE9:AE10"/>
    <mergeCell ref="AE11:AE12"/>
    <mergeCell ref="E50:F50"/>
    <mergeCell ref="E51:F51"/>
    <mergeCell ref="B49:C49"/>
    <mergeCell ref="Y7:Z10"/>
    <mergeCell ref="AA7:AB10"/>
    <mergeCell ref="AF29:AF30"/>
    <mergeCell ref="AA31:AB31"/>
    <mergeCell ref="Y27:Z28"/>
    <mergeCell ref="AF9:AF10"/>
    <mergeCell ref="Y11:Z12"/>
    <mergeCell ref="E48:H48"/>
    <mergeCell ref="B48:D48"/>
    <mergeCell ref="B46:H47"/>
    <mergeCell ref="N36:V36"/>
    <mergeCell ref="B29:D29"/>
    <mergeCell ref="B30:D30"/>
    <mergeCell ref="B32:D32"/>
    <mergeCell ref="B35:D35"/>
    <mergeCell ref="E52:F52"/>
    <mergeCell ref="G50:H50"/>
    <mergeCell ref="G51:H51"/>
    <mergeCell ref="G52:H52"/>
    <mergeCell ref="B50:D50"/>
    <mergeCell ref="B51:D51"/>
    <mergeCell ref="B52:D52"/>
    <mergeCell ref="B43:D43"/>
    <mergeCell ref="B36:M36"/>
    <mergeCell ref="B38:D38"/>
    <mergeCell ref="B39:D39"/>
    <mergeCell ref="B40:D40"/>
    <mergeCell ref="B41:D41"/>
    <mergeCell ref="B42:D42"/>
    <mergeCell ref="B37:D37"/>
    <mergeCell ref="B31:D31"/>
    <mergeCell ref="B33:D33"/>
    <mergeCell ref="B34:D34"/>
    <mergeCell ref="N28:V28"/>
    <mergeCell ref="B28:M28"/>
    <mergeCell ref="U26:U27"/>
    <mergeCell ref="V26:V27"/>
    <mergeCell ref="O26:O27"/>
    <mergeCell ref="P26:P27"/>
    <mergeCell ref="F26:F27"/>
    <mergeCell ref="G26:G27"/>
    <mergeCell ref="H26:H27"/>
    <mergeCell ref="N26:N27"/>
    <mergeCell ref="Q26:Q27"/>
    <mergeCell ref="R26:R27"/>
    <mergeCell ref="S26:S27"/>
    <mergeCell ref="T26:T27"/>
    <mergeCell ref="I26:I27"/>
    <mergeCell ref="J26:J27"/>
    <mergeCell ref="K26:K27"/>
    <mergeCell ref="L26:L27"/>
    <mergeCell ref="M26:M27"/>
    <mergeCell ref="B18:D18"/>
    <mergeCell ref="B27:C27"/>
    <mergeCell ref="B23:D26"/>
    <mergeCell ref="B21:V22"/>
    <mergeCell ref="Q24:S25"/>
    <mergeCell ref="O18:P18"/>
    <mergeCell ref="O17:P17"/>
    <mergeCell ref="E18:F18"/>
    <mergeCell ref="G18:H18"/>
    <mergeCell ref="T24:V25"/>
    <mergeCell ref="E24:G25"/>
    <mergeCell ref="H24:J25"/>
    <mergeCell ref="K24:M25"/>
    <mergeCell ref="E23:M23"/>
    <mergeCell ref="N23:V23"/>
    <mergeCell ref="N24:P25"/>
    <mergeCell ref="E26:E27"/>
    <mergeCell ref="I18:J18"/>
    <mergeCell ref="K18:L18"/>
    <mergeCell ref="M18:N18"/>
    <mergeCell ref="O16:P16"/>
    <mergeCell ref="E17:F17"/>
    <mergeCell ref="G17:H17"/>
    <mergeCell ref="I17:J17"/>
    <mergeCell ref="K17:L17"/>
    <mergeCell ref="M17:N17"/>
    <mergeCell ref="K16:L16"/>
    <mergeCell ref="M16:N16"/>
    <mergeCell ref="B15:D15"/>
    <mergeCell ref="B17:D17"/>
    <mergeCell ref="B14:D14"/>
    <mergeCell ref="E14:F14"/>
    <mergeCell ref="G14:H14"/>
    <mergeCell ref="E16:F16"/>
    <mergeCell ref="G16:H16"/>
    <mergeCell ref="I16:J16"/>
    <mergeCell ref="B16:D16"/>
    <mergeCell ref="E15:F15"/>
    <mergeCell ref="G15:H15"/>
    <mergeCell ref="I13:J13"/>
    <mergeCell ref="K13:L13"/>
    <mergeCell ref="I15:J15"/>
    <mergeCell ref="I14:J14"/>
    <mergeCell ref="E13:F13"/>
    <mergeCell ref="O13:P13"/>
    <mergeCell ref="O15:P15"/>
    <mergeCell ref="K12:L12"/>
    <mergeCell ref="M12:N12"/>
    <mergeCell ref="O12:P12"/>
    <mergeCell ref="O14:P14"/>
    <mergeCell ref="K15:L15"/>
    <mergeCell ref="M15:N15"/>
    <mergeCell ref="K14:L14"/>
    <mergeCell ref="G12:H12"/>
    <mergeCell ref="I12:J12"/>
    <mergeCell ref="M14:N14"/>
    <mergeCell ref="B13:D13"/>
    <mergeCell ref="B12:D12"/>
    <mergeCell ref="E12:F12"/>
    <mergeCell ref="M13:N13"/>
    <mergeCell ref="B5:P6"/>
    <mergeCell ref="M11:N11"/>
    <mergeCell ref="O11:P11"/>
    <mergeCell ref="B11:D11"/>
    <mergeCell ref="E11:F11"/>
    <mergeCell ref="G11:H11"/>
    <mergeCell ref="I11:J11"/>
    <mergeCell ref="K11:L11"/>
    <mergeCell ref="B7:D9"/>
    <mergeCell ref="E7:P7"/>
    <mergeCell ref="K9:L10"/>
    <mergeCell ref="M9:N10"/>
    <mergeCell ref="B10:C10"/>
    <mergeCell ref="E8:J8"/>
    <mergeCell ref="K8:P8"/>
    <mergeCell ref="E9:F10"/>
    <mergeCell ref="G9:H10"/>
    <mergeCell ref="I9:J10"/>
    <mergeCell ref="O9:P10"/>
    <mergeCell ref="G13:H13"/>
  </mergeCells>
  <dataValidations count="1">
    <dataValidation type="list" allowBlank="1" showInputMessage="1" showErrorMessage="1" sqref="D10 D27 D49">
      <formula1>Local</formula1>
    </dataValidation>
  </dataValidation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codeName="Sheet10"/>
  <dimension ref="B3:L47"/>
  <sheetViews>
    <sheetView workbookViewId="0" topLeftCell="A12">
      <selection activeCell="F17" sqref="F17:F19"/>
    </sheetView>
  </sheetViews>
  <sheetFormatPr defaultColWidth="9.140625" defaultRowHeight="12.75"/>
  <cols>
    <col min="2" max="2" width="11.421875" style="0" bestFit="1" customWidth="1"/>
    <col min="4" max="4" width="15.28125" style="0" bestFit="1" customWidth="1"/>
    <col min="6" max="6" width="12.7109375" style="0" bestFit="1" customWidth="1"/>
    <col min="8" max="8" width="12.7109375" style="0" bestFit="1" customWidth="1"/>
    <col min="10" max="10" width="15.00390625" style="0" customWidth="1"/>
    <col min="12" max="12" width="10.7109375" style="0" customWidth="1"/>
  </cols>
  <sheetData>
    <row r="3" spans="2:6" ht="12.75">
      <c r="B3" s="11" t="s">
        <v>119</v>
      </c>
      <c r="D3" s="11" t="s">
        <v>145</v>
      </c>
      <c r="F3" s="5" t="s">
        <v>146</v>
      </c>
    </row>
    <row r="4" spans="2:6" ht="12.75">
      <c r="B4" s="25">
        <v>9</v>
      </c>
      <c r="D4" s="25">
        <v>0</v>
      </c>
      <c r="F4" s="1">
        <v>1</v>
      </c>
    </row>
    <row r="5" spans="2:6" ht="12.75">
      <c r="B5" s="25">
        <v>9.5</v>
      </c>
      <c r="D5" s="25">
        <v>1</v>
      </c>
      <c r="F5" s="1">
        <v>2</v>
      </c>
    </row>
    <row r="6" spans="2:6" ht="12.75">
      <c r="B6" s="25">
        <v>10</v>
      </c>
      <c r="D6" s="25">
        <v>2</v>
      </c>
      <c r="F6" s="1">
        <v>3</v>
      </c>
    </row>
    <row r="7" spans="2:6" ht="12.75">
      <c r="B7" s="25">
        <v>10.5</v>
      </c>
      <c r="D7" s="25">
        <v>3</v>
      </c>
      <c r="F7" s="1">
        <v>4</v>
      </c>
    </row>
    <row r="8" spans="2:6" ht="12.75">
      <c r="B8" s="25">
        <v>11</v>
      </c>
      <c r="D8" s="25">
        <v>4</v>
      </c>
      <c r="F8" s="1">
        <v>5</v>
      </c>
    </row>
    <row r="9" spans="2:6" ht="12.75">
      <c r="B9" s="25">
        <v>11.5</v>
      </c>
      <c r="D9" s="25">
        <v>5</v>
      </c>
      <c r="F9" s="1">
        <v>6</v>
      </c>
    </row>
    <row r="10" spans="2:6" ht="12.75">
      <c r="B10" s="25">
        <v>12</v>
      </c>
      <c r="D10" s="25">
        <v>6</v>
      </c>
      <c r="F10" s="1">
        <v>7</v>
      </c>
    </row>
    <row r="11" ht="12.75">
      <c r="D11" s="25">
        <v>7</v>
      </c>
    </row>
    <row r="12" ht="12.75">
      <c r="D12" s="25">
        <v>8</v>
      </c>
    </row>
    <row r="15" spans="8:12" ht="12.75">
      <c r="H15" s="5" t="s">
        <v>154</v>
      </c>
      <c r="J15" s="5" t="s">
        <v>156</v>
      </c>
      <c r="L15" s="5" t="s">
        <v>187</v>
      </c>
    </row>
    <row r="16" spans="4:12" ht="12.75">
      <c r="D16" s="5" t="s">
        <v>118</v>
      </c>
      <c r="F16" s="5" t="s">
        <v>151</v>
      </c>
      <c r="H16" s="5" t="s">
        <v>155</v>
      </c>
      <c r="J16" s="5" t="s">
        <v>157</v>
      </c>
      <c r="L16" s="51" t="s">
        <v>188</v>
      </c>
    </row>
    <row r="17" spans="4:12" ht="12.75">
      <c r="D17" s="25" t="s">
        <v>147</v>
      </c>
      <c r="F17" s="25" t="s">
        <v>152</v>
      </c>
      <c r="H17" s="25" t="s">
        <v>152</v>
      </c>
      <c r="J17" s="25" t="s">
        <v>152</v>
      </c>
      <c r="L17" s="51" t="s">
        <v>189</v>
      </c>
    </row>
    <row r="18" spans="4:10" ht="12.75">
      <c r="D18" s="25" t="s">
        <v>148</v>
      </c>
      <c r="F18" s="25" t="s">
        <v>153</v>
      </c>
      <c r="H18" s="25" t="s">
        <v>153</v>
      </c>
      <c r="J18" s="25" t="s">
        <v>175</v>
      </c>
    </row>
    <row r="19" spans="4:10" ht="12.75">
      <c r="D19" s="51" t="s">
        <v>149</v>
      </c>
      <c r="F19" s="47" t="s">
        <v>264</v>
      </c>
      <c r="J19" s="25" t="s">
        <v>176</v>
      </c>
    </row>
    <row r="20" ht="12.75">
      <c r="D20" s="25" t="s">
        <v>150</v>
      </c>
    </row>
    <row r="22" spans="6:10" ht="12.75">
      <c r="F22" s="5" t="s">
        <v>120</v>
      </c>
      <c r="H22" s="5" t="s">
        <v>121</v>
      </c>
      <c r="J22" s="5" t="s">
        <v>158</v>
      </c>
    </row>
    <row r="23" spans="6:10" ht="12.75">
      <c r="F23" s="25" t="s">
        <v>152</v>
      </c>
      <c r="H23" s="25" t="s">
        <v>152</v>
      </c>
      <c r="J23" s="25" t="s">
        <v>152</v>
      </c>
    </row>
    <row r="24" spans="6:10" ht="12.75">
      <c r="F24" s="25" t="s">
        <v>153</v>
      </c>
      <c r="H24" s="25" t="s">
        <v>153</v>
      </c>
      <c r="J24" s="25" t="s">
        <v>153</v>
      </c>
    </row>
    <row r="28" spans="4:12" ht="12.75">
      <c r="D28" s="51" t="s">
        <v>198</v>
      </c>
      <c r="F28" s="51" t="s">
        <v>202</v>
      </c>
      <c r="H28" s="51" t="s">
        <v>203</v>
      </c>
      <c r="J28" s="51" t="s">
        <v>204</v>
      </c>
      <c r="L28" s="5" t="s">
        <v>219</v>
      </c>
    </row>
    <row r="29" spans="4:12" ht="12.75">
      <c r="D29" s="51" t="s">
        <v>199</v>
      </c>
      <c r="F29" s="1">
        <v>0</v>
      </c>
      <c r="H29" s="1">
        <v>0</v>
      </c>
      <c r="J29" s="51" t="s">
        <v>152</v>
      </c>
      <c r="L29" s="51" t="s">
        <v>188</v>
      </c>
    </row>
    <row r="30" spans="4:12" ht="12.75">
      <c r="D30" s="51" t="s">
        <v>200</v>
      </c>
      <c r="F30" s="1">
        <v>1</v>
      </c>
      <c r="H30" s="1">
        <v>1</v>
      </c>
      <c r="J30" s="51" t="s">
        <v>153</v>
      </c>
      <c r="L30" s="51" t="s">
        <v>189</v>
      </c>
    </row>
    <row r="31" spans="4:8" ht="12.75">
      <c r="D31" s="51" t="s">
        <v>201</v>
      </c>
      <c r="F31" s="1">
        <v>2</v>
      </c>
      <c r="H31" s="1">
        <v>2</v>
      </c>
    </row>
    <row r="32" spans="6:8" ht="12.75">
      <c r="F32" s="1">
        <v>3</v>
      </c>
      <c r="H32" s="1">
        <v>3</v>
      </c>
    </row>
    <row r="33" spans="6:8" ht="12.75">
      <c r="F33" s="1">
        <v>4</v>
      </c>
      <c r="H33" s="1">
        <v>4</v>
      </c>
    </row>
    <row r="36" spans="4:12" ht="12.75">
      <c r="D36" s="5" t="s">
        <v>236</v>
      </c>
      <c r="F36" s="5" t="s">
        <v>239</v>
      </c>
      <c r="H36" s="5" t="s">
        <v>240</v>
      </c>
      <c r="J36" s="5" t="s">
        <v>246</v>
      </c>
      <c r="L36" s="5" t="s">
        <v>247</v>
      </c>
    </row>
    <row r="37" spans="4:12" ht="12.75">
      <c r="D37" s="1">
        <v>10</v>
      </c>
      <c r="F37" s="51" t="s">
        <v>237</v>
      </c>
      <c r="H37" s="51" t="s">
        <v>241</v>
      </c>
      <c r="J37" s="25">
        <v>0</v>
      </c>
      <c r="L37" s="1">
        <v>0</v>
      </c>
    </row>
    <row r="38" spans="4:12" ht="12.75">
      <c r="D38" s="1">
        <v>20</v>
      </c>
      <c r="F38" s="51" t="s">
        <v>238</v>
      </c>
      <c r="H38" s="62" t="s">
        <v>242</v>
      </c>
      <c r="J38" s="25">
        <v>1</v>
      </c>
      <c r="L38" s="1">
        <v>1</v>
      </c>
    </row>
    <row r="39" spans="4:12" ht="12.75">
      <c r="D39" s="1">
        <v>30</v>
      </c>
      <c r="F39" s="1"/>
      <c r="H39" s="63" t="s">
        <v>243</v>
      </c>
      <c r="J39" s="25">
        <v>2</v>
      </c>
      <c r="L39" s="1">
        <v>2</v>
      </c>
    </row>
    <row r="40" spans="4:10" ht="12.75">
      <c r="D40" s="1">
        <v>40</v>
      </c>
      <c r="F40" s="1"/>
      <c r="H40" s="63" t="s">
        <v>244</v>
      </c>
      <c r="J40" s="25">
        <v>3</v>
      </c>
    </row>
    <row r="41" spans="4:10" ht="12.75">
      <c r="D41" s="1">
        <v>50</v>
      </c>
      <c r="F41" s="1"/>
      <c r="H41" s="63" t="s">
        <v>245</v>
      </c>
      <c r="J41" s="25">
        <v>4</v>
      </c>
    </row>
    <row r="42" spans="4:10" ht="12.75">
      <c r="D42" s="1">
        <v>60</v>
      </c>
      <c r="F42" s="1"/>
      <c r="J42" s="25">
        <v>5</v>
      </c>
    </row>
    <row r="43" spans="4:10" ht="12.75">
      <c r="D43" s="1">
        <v>70</v>
      </c>
      <c r="F43" s="1"/>
      <c r="J43" s="25">
        <v>6</v>
      </c>
    </row>
    <row r="44" spans="4:10" ht="12.75">
      <c r="D44" s="1">
        <v>80</v>
      </c>
      <c r="F44" s="1"/>
      <c r="J44" s="25">
        <v>7</v>
      </c>
    </row>
    <row r="45" spans="4:10" ht="12.75">
      <c r="D45" s="1">
        <v>90</v>
      </c>
      <c r="F45" s="1"/>
      <c r="J45" s="25">
        <v>8</v>
      </c>
    </row>
    <row r="46" spans="4:10" ht="12.75">
      <c r="D46" s="1">
        <v>100</v>
      </c>
      <c r="J46" s="51">
        <v>9</v>
      </c>
    </row>
    <row r="47" ht="12.75">
      <c r="J47" s="51">
        <v>10</v>
      </c>
    </row>
  </sheetData>
  <sheetProtection password="C3AC"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2">
    <pageSetUpPr fitToPage="1"/>
  </sheetPr>
  <dimension ref="A1:AL311"/>
  <sheetViews>
    <sheetView workbookViewId="0" topLeftCell="A1">
      <selection activeCell="A3" sqref="A3"/>
    </sheetView>
  </sheetViews>
  <sheetFormatPr defaultColWidth="9.140625" defaultRowHeight="12.75"/>
  <cols>
    <col min="1" max="1" width="28.28125" style="78" customWidth="1"/>
    <col min="2" max="2" width="14.57421875" style="110" customWidth="1"/>
    <col min="3" max="3" width="29.00390625" style="110" customWidth="1"/>
    <col min="4" max="4" width="26.7109375" style="110" customWidth="1"/>
    <col min="5" max="5" width="13.28125" style="110" hidden="1" customWidth="1"/>
    <col min="6" max="6" width="34.8515625" style="89" customWidth="1"/>
    <col min="7" max="8" width="15.7109375" style="110" hidden="1" customWidth="1"/>
    <col min="9" max="9" width="0.13671875" style="78" customWidth="1"/>
    <col min="10" max="16384" width="9.140625" style="78" customWidth="1"/>
  </cols>
  <sheetData>
    <row r="1" spans="1:22" ht="26.25" customHeight="1" thickBot="1">
      <c r="A1" s="404" t="s">
        <v>442</v>
      </c>
      <c r="B1" s="404"/>
      <c r="C1" s="404"/>
      <c r="D1" s="404"/>
      <c r="E1" s="404"/>
      <c r="F1" s="404"/>
      <c r="G1" s="404"/>
      <c r="H1" s="405"/>
      <c r="I1" s="376"/>
      <c r="J1" s="79"/>
      <c r="K1" s="401" t="s">
        <v>460</v>
      </c>
      <c r="L1" s="401"/>
      <c r="M1" s="401"/>
      <c r="N1" s="401"/>
      <c r="O1" s="401"/>
      <c r="P1" s="401"/>
      <c r="Q1" s="401"/>
      <c r="R1" s="401"/>
      <c r="S1" s="401"/>
      <c r="T1" s="401"/>
      <c r="U1" s="401"/>
      <c r="V1" s="401"/>
    </row>
    <row r="2" spans="1:22" ht="25.5" customHeight="1" thickTop="1">
      <c r="A2" s="406" t="s">
        <v>1</v>
      </c>
      <c r="B2" s="407"/>
      <c r="C2" s="407"/>
      <c r="D2" s="407"/>
      <c r="E2" s="407"/>
      <c r="F2" s="407"/>
      <c r="G2" s="407"/>
      <c r="H2" s="407"/>
      <c r="I2" s="376"/>
      <c r="J2" s="79"/>
      <c r="K2" s="277"/>
      <c r="L2" s="278"/>
      <c r="M2" s="278"/>
      <c r="N2" s="278"/>
      <c r="O2" s="278"/>
      <c r="P2" s="278"/>
      <c r="Q2" s="278"/>
      <c r="R2" s="278"/>
      <c r="S2" s="278"/>
      <c r="T2" s="278"/>
      <c r="U2" s="278"/>
      <c r="V2" s="289"/>
    </row>
    <row r="3" spans="1:22" ht="12.75">
      <c r="A3" s="80" t="s">
        <v>302</v>
      </c>
      <c r="B3" s="402" t="s">
        <v>303</v>
      </c>
      <c r="C3" s="403"/>
      <c r="D3" s="80" t="s">
        <v>304</v>
      </c>
      <c r="E3" s="81"/>
      <c r="F3" s="343" t="s">
        <v>305</v>
      </c>
      <c r="G3" s="81"/>
      <c r="H3" s="81"/>
      <c r="I3" s="376"/>
      <c r="J3" s="79"/>
      <c r="K3" s="280"/>
      <c r="L3" s="281"/>
      <c r="M3" s="281"/>
      <c r="N3" s="281"/>
      <c r="O3" s="281"/>
      <c r="P3" s="281"/>
      <c r="Q3" s="281"/>
      <c r="R3" s="281"/>
      <c r="S3" s="281"/>
      <c r="T3" s="281"/>
      <c r="U3" s="281"/>
      <c r="V3" s="290"/>
    </row>
    <row r="4" spans="1:22" ht="12.75">
      <c r="A4" s="80" t="s">
        <v>306</v>
      </c>
      <c r="B4" s="402" t="s">
        <v>307</v>
      </c>
      <c r="C4" s="403"/>
      <c r="D4" s="80" t="s">
        <v>308</v>
      </c>
      <c r="E4" s="81"/>
      <c r="F4" s="82">
        <v>1234567891</v>
      </c>
      <c r="G4" s="81"/>
      <c r="H4" s="81"/>
      <c r="I4" s="376"/>
      <c r="J4" s="79"/>
      <c r="K4" s="291"/>
      <c r="L4" s="292"/>
      <c r="M4" s="292"/>
      <c r="N4" s="281"/>
      <c r="O4" s="281"/>
      <c r="P4" s="281"/>
      <c r="Q4" s="281"/>
      <c r="R4" s="281"/>
      <c r="S4" s="281"/>
      <c r="T4" s="281"/>
      <c r="U4" s="281"/>
      <c r="V4" s="290"/>
    </row>
    <row r="5" spans="1:22" ht="12.75">
      <c r="A5" s="359" t="s">
        <v>309</v>
      </c>
      <c r="B5" s="402" t="s">
        <v>310</v>
      </c>
      <c r="C5" s="403"/>
      <c r="D5" s="84" t="s">
        <v>4</v>
      </c>
      <c r="E5" s="81"/>
      <c r="F5" s="85">
        <v>40675</v>
      </c>
      <c r="G5" s="81"/>
      <c r="H5" s="81"/>
      <c r="I5" s="376"/>
      <c r="J5" s="79"/>
      <c r="K5" s="291"/>
      <c r="L5" s="292"/>
      <c r="M5" s="292"/>
      <c r="N5" s="281"/>
      <c r="O5" s="281"/>
      <c r="P5" s="281"/>
      <c r="Q5" s="281"/>
      <c r="R5" s="281"/>
      <c r="S5" s="281"/>
      <c r="T5" s="281"/>
      <c r="U5" s="281"/>
      <c r="V5" s="290"/>
    </row>
    <row r="6" spans="1:22" ht="12.75">
      <c r="A6" s="359" t="s">
        <v>2</v>
      </c>
      <c r="B6" s="402" t="s">
        <v>311</v>
      </c>
      <c r="C6" s="403"/>
      <c r="D6" s="348" t="s">
        <v>27</v>
      </c>
      <c r="E6" s="81"/>
      <c r="F6" s="360">
        <v>2011</v>
      </c>
      <c r="G6" s="81"/>
      <c r="H6" s="81"/>
      <c r="I6" s="376"/>
      <c r="J6" s="79"/>
      <c r="K6" s="291"/>
      <c r="L6" s="292"/>
      <c r="M6" s="292"/>
      <c r="N6" s="281"/>
      <c r="O6" s="281"/>
      <c r="P6" s="281"/>
      <c r="Q6" s="281"/>
      <c r="R6" s="281"/>
      <c r="S6" s="281"/>
      <c r="T6" s="281"/>
      <c r="U6" s="281"/>
      <c r="V6" s="290"/>
    </row>
    <row r="7" spans="1:22" ht="12.75">
      <c r="A7" s="359" t="s">
        <v>312</v>
      </c>
      <c r="B7" s="402" t="s">
        <v>313</v>
      </c>
      <c r="C7" s="403"/>
      <c r="D7" s="86" t="s">
        <v>314</v>
      </c>
      <c r="E7" s="81"/>
      <c r="F7" s="87"/>
      <c r="G7" s="88"/>
      <c r="H7" s="88"/>
      <c r="I7" s="376"/>
      <c r="J7" s="79"/>
      <c r="K7" s="291"/>
      <c r="L7" s="292"/>
      <c r="M7" s="292"/>
      <c r="N7" s="281"/>
      <c r="O7" s="281"/>
      <c r="P7" s="281"/>
      <c r="Q7" s="281"/>
      <c r="R7" s="281"/>
      <c r="S7" s="281"/>
      <c r="T7" s="281"/>
      <c r="U7" s="281"/>
      <c r="V7" s="290"/>
    </row>
    <row r="8" spans="1:22" ht="12.75" hidden="1">
      <c r="A8" s="358"/>
      <c r="B8" s="361"/>
      <c r="C8" s="81"/>
      <c r="D8" s="348"/>
      <c r="E8" s="81"/>
      <c r="F8" s="87"/>
      <c r="G8" s="88"/>
      <c r="H8" s="88"/>
      <c r="I8" s="376"/>
      <c r="J8" s="79"/>
      <c r="K8" s="291"/>
      <c r="L8" s="292"/>
      <c r="M8" s="292"/>
      <c r="N8" s="281"/>
      <c r="O8" s="281"/>
      <c r="P8" s="281"/>
      <c r="Q8" s="281"/>
      <c r="R8" s="281"/>
      <c r="S8" s="281"/>
      <c r="T8" s="281"/>
      <c r="U8" s="281"/>
      <c r="V8" s="290"/>
    </row>
    <row r="9" spans="1:22" ht="12.75" hidden="1">
      <c r="A9" s="358"/>
      <c r="B9" s="361"/>
      <c r="C9" s="90"/>
      <c r="D9" s="91"/>
      <c r="E9" s="90"/>
      <c r="F9" s="92"/>
      <c r="G9" s="93"/>
      <c r="H9" s="93"/>
      <c r="I9" s="376"/>
      <c r="J9" s="79"/>
      <c r="K9" s="291"/>
      <c r="L9" s="292"/>
      <c r="M9" s="292"/>
      <c r="N9" s="281"/>
      <c r="O9" s="281"/>
      <c r="P9" s="281"/>
      <c r="Q9" s="281"/>
      <c r="R9" s="281"/>
      <c r="S9" s="281"/>
      <c r="T9" s="281"/>
      <c r="U9" s="281"/>
      <c r="V9" s="290"/>
    </row>
    <row r="10" spans="1:22" ht="12.75" hidden="1">
      <c r="A10" s="358"/>
      <c r="B10" s="361"/>
      <c r="C10" s="94"/>
      <c r="D10" s="95"/>
      <c r="E10" s="94"/>
      <c r="F10" s="96"/>
      <c r="G10" s="97"/>
      <c r="H10" s="97"/>
      <c r="I10" s="376"/>
      <c r="J10" s="79"/>
      <c r="K10" s="291"/>
      <c r="L10" s="292"/>
      <c r="M10" s="292"/>
      <c r="N10" s="281"/>
      <c r="O10" s="281"/>
      <c r="P10" s="281"/>
      <c r="Q10" s="281"/>
      <c r="R10" s="281"/>
      <c r="S10" s="281"/>
      <c r="T10" s="281"/>
      <c r="U10" s="281"/>
      <c r="V10" s="290"/>
    </row>
    <row r="11" spans="1:22" ht="12.75">
      <c r="A11" s="80" t="s">
        <v>315</v>
      </c>
      <c r="B11" s="417">
        <v>1</v>
      </c>
      <c r="C11" s="418"/>
      <c r="D11" s="98" t="s">
        <v>316</v>
      </c>
      <c r="E11" s="99"/>
      <c r="F11" s="100"/>
      <c r="G11" s="101"/>
      <c r="H11" s="101"/>
      <c r="I11" s="376"/>
      <c r="J11" s="79"/>
      <c r="K11" s="291"/>
      <c r="L11" s="292"/>
      <c r="M11" s="292"/>
      <c r="N11" s="281"/>
      <c r="O11" s="281"/>
      <c r="P11" s="281"/>
      <c r="Q11" s="281"/>
      <c r="R11" s="281"/>
      <c r="S11" s="281"/>
      <c r="T11" s="281"/>
      <c r="U11" s="281"/>
      <c r="V11" s="290"/>
    </row>
    <row r="12" spans="1:22" ht="13.5" thickBot="1">
      <c r="A12" s="102" t="s">
        <v>317</v>
      </c>
      <c r="B12" s="419">
        <v>1</v>
      </c>
      <c r="C12" s="420"/>
      <c r="D12" s="103"/>
      <c r="E12" s="104"/>
      <c r="F12" s="105"/>
      <c r="G12" s="104"/>
      <c r="H12" s="104"/>
      <c r="I12" s="376"/>
      <c r="J12" s="79"/>
      <c r="K12" s="291"/>
      <c r="L12" s="292"/>
      <c r="M12" s="292"/>
      <c r="N12" s="281"/>
      <c r="O12" s="281"/>
      <c r="P12" s="281"/>
      <c r="Q12" s="281"/>
      <c r="R12" s="281"/>
      <c r="S12" s="281"/>
      <c r="T12" s="281"/>
      <c r="U12" s="281"/>
      <c r="V12" s="290"/>
    </row>
    <row r="13" spans="1:22" ht="40.5" customHeight="1" thickBot="1">
      <c r="A13" s="421"/>
      <c r="B13" s="408"/>
      <c r="C13" s="408"/>
      <c r="D13" s="408"/>
      <c r="E13" s="422" t="s">
        <v>318</v>
      </c>
      <c r="F13" s="408"/>
      <c r="G13" s="408"/>
      <c r="H13" s="408"/>
      <c r="I13" s="376"/>
      <c r="J13" s="79"/>
      <c r="K13" s="291"/>
      <c r="L13" s="292"/>
      <c r="M13" s="292"/>
      <c r="N13" s="281"/>
      <c r="O13" s="281"/>
      <c r="P13" s="281"/>
      <c r="Q13" s="281"/>
      <c r="R13" s="281"/>
      <c r="S13" s="281"/>
      <c r="T13" s="281"/>
      <c r="U13" s="281"/>
      <c r="V13" s="290"/>
    </row>
    <row r="14" spans="1:22" ht="27.75" customHeight="1">
      <c r="A14" s="409" t="s">
        <v>319</v>
      </c>
      <c r="B14" s="411" t="s">
        <v>320</v>
      </c>
      <c r="C14" s="412"/>
      <c r="D14" s="413" t="s">
        <v>321</v>
      </c>
      <c r="E14" s="423"/>
      <c r="F14" s="378" t="s">
        <v>322</v>
      </c>
      <c r="G14" s="415" t="s">
        <v>323</v>
      </c>
      <c r="H14" s="416"/>
      <c r="I14" s="376"/>
      <c r="J14" s="79"/>
      <c r="K14" s="291"/>
      <c r="L14" s="292"/>
      <c r="M14" s="292"/>
      <c r="N14" s="281"/>
      <c r="O14" s="281"/>
      <c r="P14" s="281"/>
      <c r="Q14" s="281"/>
      <c r="R14" s="281"/>
      <c r="S14" s="281"/>
      <c r="T14" s="281"/>
      <c r="U14" s="281"/>
      <c r="V14" s="290"/>
    </row>
    <row r="15" spans="1:22" ht="36" customHeight="1">
      <c r="A15" s="409"/>
      <c r="B15" s="427" t="s">
        <v>324</v>
      </c>
      <c r="C15" s="427" t="s">
        <v>325</v>
      </c>
      <c r="D15" s="413"/>
      <c r="E15" s="423"/>
      <c r="F15" s="429" t="s">
        <v>326</v>
      </c>
      <c r="G15" s="431" t="s">
        <v>327</v>
      </c>
      <c r="H15" s="429" t="s">
        <v>328</v>
      </c>
      <c r="I15" s="376"/>
      <c r="J15" s="79"/>
      <c r="K15" s="291"/>
      <c r="L15" s="292"/>
      <c r="M15" s="292"/>
      <c r="N15" s="281"/>
      <c r="O15" s="281"/>
      <c r="P15" s="281"/>
      <c r="Q15" s="281"/>
      <c r="R15" s="281"/>
      <c r="S15" s="281"/>
      <c r="T15" s="281"/>
      <c r="U15" s="281"/>
      <c r="V15" s="290"/>
    </row>
    <row r="16" spans="1:22" ht="30.75" customHeight="1" thickBot="1">
      <c r="A16" s="410"/>
      <c r="B16" s="428"/>
      <c r="C16" s="428"/>
      <c r="D16" s="414"/>
      <c r="E16" s="424"/>
      <c r="F16" s="430"/>
      <c r="G16" s="432"/>
      <c r="H16" s="430"/>
      <c r="I16" s="376"/>
      <c r="J16" s="79"/>
      <c r="K16" s="293"/>
      <c r="L16" s="294"/>
      <c r="M16" s="294"/>
      <c r="N16" s="287"/>
      <c r="O16" s="287"/>
      <c r="P16" s="287"/>
      <c r="Q16" s="287"/>
      <c r="R16" s="287"/>
      <c r="S16" s="287"/>
      <c r="T16" s="287"/>
      <c r="U16" s="287"/>
      <c r="V16" s="295"/>
    </row>
    <row r="17" spans="1:21" ht="27" customHeight="1">
      <c r="A17" s="433" t="s">
        <v>329</v>
      </c>
      <c r="B17" s="433"/>
      <c r="C17" s="433"/>
      <c r="D17" s="433"/>
      <c r="E17" s="433"/>
      <c r="F17" s="433"/>
      <c r="G17" s="433"/>
      <c r="H17" s="434"/>
      <c r="I17" s="376"/>
      <c r="J17" s="79"/>
      <c r="K17" s="83"/>
      <c r="L17" s="83"/>
      <c r="M17" s="83"/>
      <c r="N17" s="79"/>
      <c r="O17" s="79"/>
      <c r="P17" s="79"/>
      <c r="Q17" s="79"/>
      <c r="R17" s="79"/>
      <c r="S17" s="79"/>
      <c r="T17" s="79"/>
      <c r="U17" s="79"/>
    </row>
    <row r="18" spans="1:21" ht="12.95" customHeight="1">
      <c r="A18" s="106"/>
      <c r="B18" s="107"/>
      <c r="C18" s="107"/>
      <c r="D18" s="107"/>
      <c r="E18" s="107"/>
      <c r="F18" s="380"/>
      <c r="G18" s="379" t="s">
        <v>188</v>
      </c>
      <c r="H18" s="377" t="s">
        <v>189</v>
      </c>
      <c r="I18" s="376"/>
      <c r="J18" s="276"/>
      <c r="K18" s="83"/>
      <c r="L18" s="83"/>
      <c r="M18" s="83"/>
      <c r="N18" s="276"/>
      <c r="O18" s="276"/>
      <c r="P18" s="276"/>
      <c r="Q18" s="276"/>
      <c r="R18" s="276"/>
      <c r="S18" s="276"/>
      <c r="T18" s="276"/>
      <c r="U18" s="276"/>
    </row>
    <row r="19" spans="1:21" ht="27" customHeight="1">
      <c r="A19" s="425" t="s">
        <v>254</v>
      </c>
      <c r="B19" s="426"/>
      <c r="C19" s="426"/>
      <c r="D19" s="426"/>
      <c r="E19" s="426"/>
      <c r="F19" s="426"/>
      <c r="G19" s="426"/>
      <c r="H19" s="426"/>
      <c r="I19" s="376"/>
      <c r="J19" s="79"/>
      <c r="K19" s="79"/>
      <c r="L19" s="79"/>
      <c r="M19" s="79"/>
      <c r="N19" s="79"/>
      <c r="O19" s="79"/>
      <c r="P19" s="79"/>
      <c r="Q19" s="79"/>
      <c r="R19" s="79"/>
      <c r="S19" s="79"/>
      <c r="T19" s="79"/>
      <c r="U19" s="79"/>
    </row>
    <row r="20" spans="1:21" ht="12.95" customHeight="1">
      <c r="A20" s="108"/>
      <c r="B20" s="108"/>
      <c r="C20" s="108"/>
      <c r="D20" s="108"/>
      <c r="E20" s="108"/>
      <c r="F20" s="108"/>
      <c r="G20" s="108"/>
      <c r="H20" s="108"/>
      <c r="J20" s="79"/>
      <c r="K20" s="79"/>
      <c r="L20" s="79"/>
      <c r="M20" s="79"/>
      <c r="N20" s="79"/>
      <c r="O20" s="79"/>
      <c r="P20" s="79"/>
      <c r="Q20" s="79"/>
      <c r="R20" s="79"/>
      <c r="S20" s="79"/>
      <c r="T20" s="79"/>
      <c r="U20" s="79"/>
    </row>
    <row r="21" spans="1:21" ht="12.95" customHeight="1">
      <c r="A21" s="108"/>
      <c r="B21" s="108"/>
      <c r="C21" s="108"/>
      <c r="D21" s="108"/>
      <c r="E21" s="108"/>
      <c r="F21" s="108"/>
      <c r="G21" s="108"/>
      <c r="H21" s="108"/>
      <c r="J21" s="79"/>
      <c r="K21" s="79"/>
      <c r="L21" s="79"/>
      <c r="M21" s="79"/>
      <c r="N21" s="79"/>
      <c r="O21" s="79"/>
      <c r="P21" s="79"/>
      <c r="Q21" s="79"/>
      <c r="R21" s="79"/>
      <c r="S21" s="79"/>
      <c r="T21" s="79"/>
      <c r="U21" s="79"/>
    </row>
    <row r="22" spans="1:21" ht="12.95" customHeight="1">
      <c r="A22" s="108"/>
      <c r="B22" s="108"/>
      <c r="C22" s="108"/>
      <c r="D22" s="108"/>
      <c r="E22" s="108"/>
      <c r="F22" s="108"/>
      <c r="G22" s="108"/>
      <c r="H22" s="108"/>
      <c r="J22" s="79"/>
      <c r="K22" s="79"/>
      <c r="L22" s="79"/>
      <c r="M22" s="79"/>
      <c r="N22" s="79"/>
      <c r="O22" s="79"/>
      <c r="P22" s="79"/>
      <c r="Q22" s="79"/>
      <c r="R22" s="79"/>
      <c r="S22" s="79"/>
      <c r="T22" s="79"/>
      <c r="U22" s="79"/>
    </row>
    <row r="23" spans="1:21" ht="12.95" customHeight="1">
      <c r="A23" s="108"/>
      <c r="B23" s="108"/>
      <c r="C23" s="108"/>
      <c r="D23" s="108"/>
      <c r="E23" s="108"/>
      <c r="F23" s="108"/>
      <c r="G23" s="108"/>
      <c r="H23" s="108"/>
      <c r="J23" s="276"/>
      <c r="K23" s="276"/>
      <c r="L23" s="276"/>
      <c r="M23" s="276"/>
      <c r="N23" s="276"/>
      <c r="O23" s="276"/>
      <c r="P23" s="276"/>
      <c r="Q23" s="276"/>
      <c r="R23" s="276"/>
      <c r="S23" s="276"/>
      <c r="T23" s="276"/>
      <c r="U23" s="276"/>
    </row>
    <row r="24" spans="1:21" ht="12.95" customHeight="1">
      <c r="A24" s="108"/>
      <c r="B24" s="108"/>
      <c r="C24" s="108"/>
      <c r="D24" s="108"/>
      <c r="E24" s="108"/>
      <c r="F24" s="108"/>
      <c r="G24" s="108"/>
      <c r="H24" s="108"/>
      <c r="J24" s="276"/>
      <c r="K24" s="276"/>
      <c r="L24" s="276"/>
      <c r="M24" s="276"/>
      <c r="N24" s="276"/>
      <c r="O24" s="276"/>
      <c r="P24" s="276"/>
      <c r="Q24" s="276"/>
      <c r="R24" s="276"/>
      <c r="S24" s="276"/>
      <c r="T24" s="276"/>
      <c r="U24" s="276"/>
    </row>
    <row r="25" spans="1:21" ht="12.95" customHeight="1">
      <c r="A25" s="108"/>
      <c r="B25" s="108"/>
      <c r="C25" s="108"/>
      <c r="D25" s="108"/>
      <c r="E25" s="108"/>
      <c r="F25" s="108"/>
      <c r="G25" s="108"/>
      <c r="H25" s="108"/>
      <c r="J25" s="276"/>
      <c r="K25" s="276"/>
      <c r="L25" s="276"/>
      <c r="M25" s="276"/>
      <c r="N25" s="276"/>
      <c r="O25" s="276"/>
      <c r="P25" s="276"/>
      <c r="Q25" s="276"/>
      <c r="R25" s="276"/>
      <c r="S25" s="276"/>
      <c r="T25" s="276"/>
      <c r="U25" s="276"/>
    </row>
    <row r="26" spans="1:21" ht="12.95" customHeight="1">
      <c r="A26" s="108"/>
      <c r="B26" s="108"/>
      <c r="C26" s="108"/>
      <c r="D26" s="108"/>
      <c r="E26" s="108"/>
      <c r="F26" s="108"/>
      <c r="G26" s="108"/>
      <c r="H26" s="108"/>
      <c r="J26" s="276"/>
      <c r="K26" s="276"/>
      <c r="L26" s="276"/>
      <c r="M26" s="276"/>
      <c r="N26" s="276"/>
      <c r="O26" s="276"/>
      <c r="P26" s="276"/>
      <c r="Q26" s="276"/>
      <c r="R26" s="276"/>
      <c r="S26" s="276"/>
      <c r="T26" s="276"/>
      <c r="U26" s="276"/>
    </row>
    <row r="27" spans="1:21" ht="12.95" customHeight="1">
      <c r="A27" s="108"/>
      <c r="B27" s="108"/>
      <c r="C27" s="108"/>
      <c r="D27" s="108"/>
      <c r="E27" s="108"/>
      <c r="F27" s="108"/>
      <c r="G27" s="108"/>
      <c r="H27" s="108"/>
      <c r="J27" s="276"/>
      <c r="K27" s="276"/>
      <c r="L27" s="276"/>
      <c r="M27" s="276"/>
      <c r="N27" s="276"/>
      <c r="O27" s="276"/>
      <c r="P27" s="276"/>
      <c r="Q27" s="276"/>
      <c r="R27" s="276"/>
      <c r="S27" s="276"/>
      <c r="T27" s="276"/>
      <c r="U27" s="276"/>
    </row>
    <row r="28" spans="1:21" ht="12.95" customHeight="1">
      <c r="A28" s="108"/>
      <c r="B28" s="108"/>
      <c r="C28" s="108"/>
      <c r="D28" s="108"/>
      <c r="E28" s="108"/>
      <c r="F28" s="108"/>
      <c r="G28" s="108"/>
      <c r="H28" s="108"/>
      <c r="J28" s="276"/>
      <c r="K28" s="276"/>
      <c r="L28" s="276"/>
      <c r="M28" s="276"/>
      <c r="N28" s="276"/>
      <c r="O28" s="276"/>
      <c r="P28" s="276"/>
      <c r="Q28" s="276"/>
      <c r="R28" s="276"/>
      <c r="S28" s="276"/>
      <c r="T28" s="276"/>
      <c r="U28" s="276"/>
    </row>
    <row r="29" spans="1:38" ht="12.95" customHeight="1">
      <c r="A29" s="108"/>
      <c r="B29" s="108"/>
      <c r="C29" s="108"/>
      <c r="D29" s="108"/>
      <c r="E29" s="108"/>
      <c r="F29" s="108"/>
      <c r="G29" s="108"/>
      <c r="H29" s="108"/>
      <c r="J29" s="79"/>
      <c r="K29" s="79"/>
      <c r="L29" s="79"/>
      <c r="M29" s="79"/>
      <c r="N29" s="79"/>
      <c r="O29" s="79"/>
      <c r="P29" s="79"/>
      <c r="Q29" s="79"/>
      <c r="R29" s="79"/>
      <c r="S29" s="79"/>
      <c r="T29" s="79"/>
      <c r="U29" s="79"/>
      <c r="AL29" s="78" t="s">
        <v>391</v>
      </c>
    </row>
    <row r="30" spans="1:38" ht="12.95" customHeight="1">
      <c r="A30" s="108"/>
      <c r="B30" s="108"/>
      <c r="C30" s="108"/>
      <c r="D30" s="108"/>
      <c r="E30" s="108"/>
      <c r="F30" s="108"/>
      <c r="G30" s="108"/>
      <c r="H30" s="108"/>
      <c r="J30" s="203"/>
      <c r="K30" s="203"/>
      <c r="L30" s="203"/>
      <c r="M30" s="203"/>
      <c r="N30" s="203"/>
      <c r="O30" s="203"/>
      <c r="P30" s="203"/>
      <c r="Q30" s="203"/>
      <c r="R30" s="203"/>
      <c r="S30" s="203"/>
      <c r="T30" s="203"/>
      <c r="U30" s="203"/>
      <c r="AL30" s="360">
        <v>2011</v>
      </c>
    </row>
    <row r="31" spans="1:21" ht="12.75">
      <c r="A31" s="89"/>
      <c r="B31" s="89"/>
      <c r="C31" s="89"/>
      <c r="D31" s="89"/>
      <c r="E31" s="89"/>
      <c r="G31" s="89"/>
      <c r="H31" s="89"/>
      <c r="J31" s="79"/>
      <c r="K31" s="79"/>
      <c r="L31" s="79"/>
      <c r="M31" s="79"/>
      <c r="N31" s="79"/>
      <c r="O31" s="79"/>
      <c r="P31" s="79"/>
      <c r="Q31" s="79"/>
      <c r="R31" s="79"/>
      <c r="S31" s="79"/>
      <c r="T31" s="79"/>
      <c r="U31" s="79"/>
    </row>
    <row r="32" spans="1:21" ht="12.75">
      <c r="A32" s="89"/>
      <c r="B32" s="89"/>
      <c r="C32" s="89"/>
      <c r="D32" s="89"/>
      <c r="E32" s="89"/>
      <c r="G32" s="89"/>
      <c r="H32" s="89"/>
      <c r="J32" s="79"/>
      <c r="K32" s="79"/>
      <c r="L32" s="79"/>
      <c r="M32" s="79"/>
      <c r="N32" s="79"/>
      <c r="O32" s="79"/>
      <c r="P32" s="79"/>
      <c r="Q32" s="79"/>
      <c r="R32" s="79"/>
      <c r="S32" s="79"/>
      <c r="T32" s="79"/>
      <c r="U32" s="79"/>
    </row>
    <row r="33" spans="1:21" ht="12.75">
      <c r="A33" s="89"/>
      <c r="B33" s="89"/>
      <c r="C33" s="89"/>
      <c r="D33" s="89"/>
      <c r="E33" s="89"/>
      <c r="G33" s="89"/>
      <c r="H33" s="89"/>
      <c r="J33" s="79"/>
      <c r="K33" s="79"/>
      <c r="L33" s="79"/>
      <c r="M33" s="79"/>
      <c r="N33" s="79"/>
      <c r="O33" s="79"/>
      <c r="P33" s="79"/>
      <c r="Q33" s="79"/>
      <c r="R33" s="79"/>
      <c r="S33" s="79"/>
      <c r="T33" s="79"/>
      <c r="U33" s="79"/>
    </row>
    <row r="34" spans="1:21" ht="12.75">
      <c r="A34" s="89"/>
      <c r="B34" s="89"/>
      <c r="C34" s="89"/>
      <c r="D34" s="89"/>
      <c r="E34" s="89"/>
      <c r="G34" s="89"/>
      <c r="H34" s="89"/>
      <c r="J34" s="79"/>
      <c r="K34" s="79"/>
      <c r="L34" s="79"/>
      <c r="M34" s="79"/>
      <c r="N34" s="79"/>
      <c r="O34" s="79"/>
      <c r="P34" s="79"/>
      <c r="Q34" s="79"/>
      <c r="R34" s="79"/>
      <c r="S34" s="79"/>
      <c r="T34" s="79"/>
      <c r="U34" s="79"/>
    </row>
    <row r="35" spans="1:21" ht="12.75">
      <c r="A35" s="89"/>
      <c r="B35" s="89"/>
      <c r="C35" s="89"/>
      <c r="D35" s="89"/>
      <c r="E35" s="89"/>
      <c r="G35" s="89"/>
      <c r="H35" s="89"/>
      <c r="J35" s="79"/>
      <c r="K35" s="79"/>
      <c r="L35" s="79"/>
      <c r="M35" s="79"/>
      <c r="N35" s="79"/>
      <c r="O35" s="79"/>
      <c r="P35" s="79"/>
      <c r="Q35" s="79"/>
      <c r="R35" s="79"/>
      <c r="S35" s="79"/>
      <c r="T35" s="79"/>
      <c r="U35" s="79"/>
    </row>
    <row r="36" spans="1:21" ht="12.75">
      <c r="A36" s="89"/>
      <c r="B36" s="89"/>
      <c r="C36" s="89"/>
      <c r="D36" s="89"/>
      <c r="E36" s="89"/>
      <c r="G36" s="89"/>
      <c r="H36" s="89"/>
      <c r="J36" s="79"/>
      <c r="K36" s="79"/>
      <c r="L36" s="79"/>
      <c r="M36" s="79"/>
      <c r="N36" s="79"/>
      <c r="O36" s="79"/>
      <c r="P36" s="79"/>
      <c r="Q36" s="79"/>
      <c r="R36" s="79"/>
      <c r="S36" s="79"/>
      <c r="T36" s="79"/>
      <c r="U36" s="79"/>
    </row>
    <row r="37" spans="1:21" ht="12.75">
      <c r="A37" s="89"/>
      <c r="B37" s="89"/>
      <c r="C37" s="89"/>
      <c r="D37" s="89"/>
      <c r="E37" s="89"/>
      <c r="G37" s="89"/>
      <c r="H37" s="89"/>
      <c r="J37" s="79"/>
      <c r="K37" s="79"/>
      <c r="L37" s="79"/>
      <c r="M37" s="79"/>
      <c r="N37" s="79"/>
      <c r="O37" s="79"/>
      <c r="P37" s="79"/>
      <c r="Q37" s="79"/>
      <c r="R37" s="79"/>
      <c r="S37" s="79"/>
      <c r="T37" s="79"/>
      <c r="U37" s="79"/>
    </row>
    <row r="38" spans="1:21" ht="12.75">
      <c r="A38" s="89"/>
      <c r="B38" s="89"/>
      <c r="C38" s="89"/>
      <c r="D38" s="89"/>
      <c r="E38" s="89"/>
      <c r="G38" s="89"/>
      <c r="H38" s="89"/>
      <c r="J38" s="79"/>
      <c r="K38" s="79"/>
      <c r="L38" s="79"/>
      <c r="M38" s="79"/>
      <c r="N38" s="79"/>
      <c r="O38" s="79"/>
      <c r="P38" s="79"/>
      <c r="Q38" s="79"/>
      <c r="R38" s="79"/>
      <c r="S38" s="79"/>
      <c r="T38" s="79"/>
      <c r="U38" s="79"/>
    </row>
    <row r="39" spans="1:21" ht="12.75">
      <c r="A39" s="89"/>
      <c r="B39" s="89"/>
      <c r="C39" s="89"/>
      <c r="D39" s="89"/>
      <c r="E39" s="89"/>
      <c r="G39" s="89"/>
      <c r="H39" s="89"/>
      <c r="J39" s="79"/>
      <c r="K39" s="79"/>
      <c r="L39" s="79"/>
      <c r="M39" s="79"/>
      <c r="N39" s="79"/>
      <c r="O39" s="79"/>
      <c r="P39" s="79"/>
      <c r="Q39" s="79"/>
      <c r="R39" s="79"/>
      <c r="S39" s="79"/>
      <c r="T39" s="79"/>
      <c r="U39" s="79"/>
    </row>
    <row r="40" spans="1:21" ht="12.75">
      <c r="A40" s="89"/>
      <c r="B40" s="89"/>
      <c r="C40" s="89"/>
      <c r="D40" s="89"/>
      <c r="E40" s="89"/>
      <c r="G40" s="89"/>
      <c r="H40" s="89"/>
      <c r="J40" s="79"/>
      <c r="K40" s="79"/>
      <c r="L40" s="79"/>
      <c r="M40" s="79"/>
      <c r="N40" s="79"/>
      <c r="O40" s="79"/>
      <c r="P40" s="79"/>
      <c r="Q40" s="79"/>
      <c r="R40" s="79"/>
      <c r="S40" s="79"/>
      <c r="T40" s="79"/>
      <c r="U40" s="79"/>
    </row>
    <row r="41" spans="1:21" ht="12.75">
      <c r="A41" s="89"/>
      <c r="B41" s="89"/>
      <c r="C41" s="89"/>
      <c r="D41" s="89"/>
      <c r="E41" s="89"/>
      <c r="G41" s="89"/>
      <c r="H41" s="89"/>
      <c r="J41" s="79"/>
      <c r="K41" s="79"/>
      <c r="L41" s="79"/>
      <c r="M41" s="79"/>
      <c r="N41" s="79"/>
      <c r="O41" s="79"/>
      <c r="P41" s="79"/>
      <c r="Q41" s="79"/>
      <c r="R41" s="79"/>
      <c r="S41" s="79"/>
      <c r="T41" s="79"/>
      <c r="U41" s="79"/>
    </row>
    <row r="42" spans="1:21" ht="12.75">
      <c r="A42" s="89"/>
      <c r="B42" s="89"/>
      <c r="C42" s="89"/>
      <c r="D42" s="89"/>
      <c r="E42" s="89"/>
      <c r="G42" s="89"/>
      <c r="H42" s="89"/>
      <c r="J42" s="79"/>
      <c r="K42" s="79"/>
      <c r="L42" s="79"/>
      <c r="M42" s="79"/>
      <c r="N42" s="79"/>
      <c r="O42" s="79"/>
      <c r="P42" s="79"/>
      <c r="Q42" s="79"/>
      <c r="R42" s="79"/>
      <c r="S42" s="79"/>
      <c r="T42" s="79"/>
      <c r="U42" s="79"/>
    </row>
    <row r="43" spans="1:21" ht="12.75">
      <c r="A43" s="89"/>
      <c r="B43" s="89"/>
      <c r="C43" s="89"/>
      <c r="D43" s="89"/>
      <c r="E43" s="89"/>
      <c r="G43" s="89"/>
      <c r="H43" s="89"/>
      <c r="J43" s="79"/>
      <c r="K43" s="79"/>
      <c r="L43" s="79"/>
      <c r="M43" s="79"/>
      <c r="N43" s="79"/>
      <c r="O43" s="79"/>
      <c r="P43" s="79"/>
      <c r="Q43" s="79"/>
      <c r="R43" s="79"/>
      <c r="S43" s="79"/>
      <c r="T43" s="79"/>
      <c r="U43" s="79"/>
    </row>
    <row r="44" spans="1:21" ht="12.75">
      <c r="A44" s="89"/>
      <c r="B44" s="89"/>
      <c r="C44" s="89"/>
      <c r="D44" s="89"/>
      <c r="E44" s="89"/>
      <c r="G44" s="89"/>
      <c r="H44" s="89"/>
      <c r="J44" s="79"/>
      <c r="K44" s="79"/>
      <c r="L44" s="79"/>
      <c r="M44" s="79"/>
      <c r="N44" s="79"/>
      <c r="O44" s="79"/>
      <c r="P44" s="79"/>
      <c r="Q44" s="79"/>
      <c r="R44" s="79"/>
      <c r="S44" s="79"/>
      <c r="T44" s="79"/>
      <c r="U44" s="79"/>
    </row>
    <row r="45" spans="1:21" ht="12.75">
      <c r="A45" s="89"/>
      <c r="B45" s="89"/>
      <c r="C45" s="89"/>
      <c r="D45" s="89"/>
      <c r="E45" s="89"/>
      <c r="G45" s="89"/>
      <c r="H45" s="89"/>
      <c r="J45" s="79"/>
      <c r="K45" s="79"/>
      <c r="L45" s="79"/>
      <c r="M45" s="79"/>
      <c r="N45" s="79"/>
      <c r="O45" s="79"/>
      <c r="P45" s="79"/>
      <c r="Q45" s="79"/>
      <c r="R45" s="79"/>
      <c r="S45" s="79"/>
      <c r="T45" s="79"/>
      <c r="U45" s="79"/>
    </row>
    <row r="46" spans="1:21" ht="12.75">
      <c r="A46" s="89"/>
      <c r="B46" s="89"/>
      <c r="C46" s="89"/>
      <c r="D46" s="89"/>
      <c r="E46" s="89"/>
      <c r="G46" s="89"/>
      <c r="H46" s="89"/>
      <c r="J46" s="79"/>
      <c r="K46" s="79"/>
      <c r="L46" s="79"/>
      <c r="M46" s="79"/>
      <c r="N46" s="79"/>
      <c r="O46" s="79"/>
      <c r="P46" s="79"/>
      <c r="Q46" s="79"/>
      <c r="R46" s="79"/>
      <c r="S46" s="79"/>
      <c r="T46" s="79"/>
      <c r="U46" s="79"/>
    </row>
    <row r="47" spans="1:21" ht="12.75">
      <c r="A47" s="89"/>
      <c r="B47" s="89"/>
      <c r="C47" s="89"/>
      <c r="D47" s="89"/>
      <c r="E47" s="89"/>
      <c r="G47" s="89"/>
      <c r="H47" s="89"/>
      <c r="J47" s="79"/>
      <c r="K47" s="79"/>
      <c r="L47" s="79"/>
      <c r="M47" s="79"/>
      <c r="N47" s="79"/>
      <c r="O47" s="79"/>
      <c r="P47" s="79"/>
      <c r="Q47" s="79"/>
      <c r="R47" s="79"/>
      <c r="S47" s="79"/>
      <c r="T47" s="79"/>
      <c r="U47" s="79"/>
    </row>
    <row r="48" spans="1:21" ht="12.75">
      <c r="A48" s="89"/>
      <c r="B48" s="89"/>
      <c r="C48" s="89"/>
      <c r="D48" s="89"/>
      <c r="E48" s="89"/>
      <c r="G48" s="89"/>
      <c r="H48" s="89"/>
      <c r="J48" s="79"/>
      <c r="K48" s="79"/>
      <c r="L48" s="79"/>
      <c r="M48" s="79"/>
      <c r="N48" s="79"/>
      <c r="O48" s="79"/>
      <c r="P48" s="79"/>
      <c r="Q48" s="79"/>
      <c r="R48" s="79"/>
      <c r="S48" s="79"/>
      <c r="T48" s="79"/>
      <c r="U48" s="79"/>
    </row>
    <row r="49" spans="1:21" ht="12.75">
      <c r="A49" s="89"/>
      <c r="B49" s="89"/>
      <c r="C49" s="89"/>
      <c r="D49" s="89"/>
      <c r="E49" s="89"/>
      <c r="G49" s="89"/>
      <c r="H49" s="89"/>
      <c r="J49" s="79"/>
      <c r="K49" s="79"/>
      <c r="L49" s="79"/>
      <c r="M49" s="79"/>
      <c r="N49" s="79"/>
      <c r="O49" s="79"/>
      <c r="P49" s="79"/>
      <c r="Q49" s="79"/>
      <c r="R49" s="79"/>
      <c r="S49" s="79"/>
      <c r="T49" s="79"/>
      <c r="U49" s="79"/>
    </row>
    <row r="50" spans="1:21" ht="12.75">
      <c r="A50" s="89"/>
      <c r="B50" s="89"/>
      <c r="C50" s="89"/>
      <c r="D50" s="89"/>
      <c r="E50" s="89"/>
      <c r="G50" s="89"/>
      <c r="H50" s="89"/>
      <c r="J50" s="79"/>
      <c r="K50" s="79"/>
      <c r="L50" s="79"/>
      <c r="M50" s="79"/>
      <c r="N50" s="79"/>
      <c r="O50" s="79"/>
      <c r="P50" s="79"/>
      <c r="Q50" s="79"/>
      <c r="R50" s="79"/>
      <c r="S50" s="79"/>
      <c r="T50" s="79"/>
      <c r="U50" s="79"/>
    </row>
    <row r="51" spans="1:21" ht="12.75">
      <c r="A51" s="89"/>
      <c r="B51" s="89"/>
      <c r="C51" s="89"/>
      <c r="D51" s="89"/>
      <c r="E51" s="89"/>
      <c r="G51" s="89"/>
      <c r="H51" s="89"/>
      <c r="J51" s="79"/>
      <c r="K51" s="79"/>
      <c r="L51" s="79"/>
      <c r="M51" s="79"/>
      <c r="N51" s="79"/>
      <c r="O51" s="79"/>
      <c r="P51" s="79"/>
      <c r="Q51" s="79"/>
      <c r="R51" s="79"/>
      <c r="S51" s="79"/>
      <c r="T51" s="79"/>
      <c r="U51" s="79"/>
    </row>
    <row r="52" spans="1:21" ht="12.75">
      <c r="A52" s="89"/>
      <c r="B52" s="89"/>
      <c r="C52" s="89"/>
      <c r="D52" s="89"/>
      <c r="E52" s="89"/>
      <c r="G52" s="89"/>
      <c r="H52" s="89"/>
      <c r="J52" s="79"/>
      <c r="K52" s="79"/>
      <c r="L52" s="79"/>
      <c r="M52" s="79"/>
      <c r="N52" s="79"/>
      <c r="O52" s="79"/>
      <c r="P52" s="79"/>
      <c r="Q52" s="79"/>
      <c r="R52" s="79"/>
      <c r="S52" s="79"/>
      <c r="T52" s="79"/>
      <c r="U52" s="79"/>
    </row>
    <row r="53" spans="1:21" ht="12.75">
      <c r="A53" s="89"/>
      <c r="B53" s="89"/>
      <c r="C53" s="89"/>
      <c r="D53" s="89"/>
      <c r="E53" s="89"/>
      <c r="G53" s="89"/>
      <c r="H53" s="89"/>
      <c r="J53" s="79"/>
      <c r="K53" s="79"/>
      <c r="L53" s="79"/>
      <c r="M53" s="79"/>
      <c r="N53" s="79"/>
      <c r="O53" s="79"/>
      <c r="P53" s="79"/>
      <c r="Q53" s="79"/>
      <c r="R53" s="79"/>
      <c r="S53" s="79"/>
      <c r="T53" s="79"/>
      <c r="U53" s="79"/>
    </row>
    <row r="54" spans="1:21" ht="12.75">
      <c r="A54" s="89"/>
      <c r="B54" s="89"/>
      <c r="C54" s="89"/>
      <c r="D54" s="89"/>
      <c r="E54" s="89"/>
      <c r="G54" s="89"/>
      <c r="H54" s="89"/>
      <c r="J54" s="79"/>
      <c r="K54" s="79"/>
      <c r="L54" s="79"/>
      <c r="M54" s="79"/>
      <c r="N54" s="79"/>
      <c r="O54" s="79"/>
      <c r="P54" s="79"/>
      <c r="Q54" s="79"/>
      <c r="R54" s="79"/>
      <c r="S54" s="79"/>
      <c r="T54" s="79"/>
      <c r="U54" s="79"/>
    </row>
    <row r="55" spans="1:21" ht="12.75">
      <c r="A55" s="89"/>
      <c r="B55" s="89"/>
      <c r="C55" s="89"/>
      <c r="D55" s="89"/>
      <c r="E55" s="89"/>
      <c r="G55" s="89"/>
      <c r="H55" s="89"/>
      <c r="J55" s="79"/>
      <c r="K55" s="79"/>
      <c r="L55" s="79"/>
      <c r="M55" s="79"/>
      <c r="N55" s="79"/>
      <c r="O55" s="79"/>
      <c r="P55" s="79"/>
      <c r="Q55" s="79"/>
      <c r="R55" s="79"/>
      <c r="S55" s="79"/>
      <c r="T55" s="79"/>
      <c r="U55" s="79"/>
    </row>
    <row r="56" spans="1:21" ht="12.75">
      <c r="A56" s="89"/>
      <c r="B56" s="89"/>
      <c r="C56" s="89"/>
      <c r="D56" s="89"/>
      <c r="E56" s="89"/>
      <c r="G56" s="89"/>
      <c r="H56" s="89"/>
      <c r="J56" s="79"/>
      <c r="K56" s="79"/>
      <c r="L56" s="79"/>
      <c r="M56" s="79"/>
      <c r="N56" s="79"/>
      <c r="O56" s="79"/>
      <c r="P56" s="79"/>
      <c r="Q56" s="79"/>
      <c r="R56" s="79"/>
      <c r="S56" s="79"/>
      <c r="T56" s="79"/>
      <c r="U56" s="79"/>
    </row>
    <row r="57" spans="1:21" ht="12.75">
      <c r="A57" s="89"/>
      <c r="B57" s="89"/>
      <c r="C57" s="89"/>
      <c r="D57" s="89"/>
      <c r="E57" s="89"/>
      <c r="G57" s="89"/>
      <c r="H57" s="89"/>
      <c r="J57" s="79"/>
      <c r="K57" s="79"/>
      <c r="L57" s="79"/>
      <c r="M57" s="79"/>
      <c r="N57" s="79"/>
      <c r="O57" s="79"/>
      <c r="P57" s="79"/>
      <c r="Q57" s="79"/>
      <c r="R57" s="79"/>
      <c r="S57" s="79"/>
      <c r="T57" s="79"/>
      <c r="U57" s="79"/>
    </row>
    <row r="58" spans="1:21" ht="12.75">
      <c r="A58" s="89"/>
      <c r="B58" s="89"/>
      <c r="C58" s="89"/>
      <c r="D58" s="89"/>
      <c r="E58" s="89"/>
      <c r="G58" s="89"/>
      <c r="H58" s="89"/>
      <c r="J58" s="79"/>
      <c r="K58" s="79"/>
      <c r="L58" s="79"/>
      <c r="M58" s="79"/>
      <c r="N58" s="79"/>
      <c r="O58" s="79"/>
      <c r="P58" s="79"/>
      <c r="Q58" s="79"/>
      <c r="R58" s="79"/>
      <c r="S58" s="79"/>
      <c r="T58" s="79"/>
      <c r="U58" s="79"/>
    </row>
    <row r="59" spans="1:21" ht="12.75">
      <c r="A59" s="89"/>
      <c r="B59" s="89"/>
      <c r="C59" s="89"/>
      <c r="D59" s="89"/>
      <c r="E59" s="89"/>
      <c r="G59" s="89"/>
      <c r="H59" s="89"/>
      <c r="J59" s="79"/>
      <c r="K59" s="79"/>
      <c r="L59" s="79"/>
      <c r="M59" s="79"/>
      <c r="N59" s="79"/>
      <c r="O59" s="79"/>
      <c r="P59" s="79"/>
      <c r="Q59" s="79"/>
      <c r="R59" s="79"/>
      <c r="S59" s="79"/>
      <c r="T59" s="79"/>
      <c r="U59" s="79"/>
    </row>
    <row r="60" spans="1:8" ht="12.75">
      <c r="A60" s="89"/>
      <c r="B60" s="89"/>
      <c r="C60" s="89"/>
      <c r="D60" s="89"/>
      <c r="E60" s="89"/>
      <c r="G60" s="89"/>
      <c r="H60" s="89"/>
    </row>
    <row r="61" spans="1:8" ht="12.75">
      <c r="A61" s="89"/>
      <c r="B61" s="89"/>
      <c r="C61" s="89"/>
      <c r="D61" s="89"/>
      <c r="E61" s="89"/>
      <c r="G61" s="89"/>
      <c r="H61" s="89"/>
    </row>
    <row r="62" spans="1:8" ht="12.75">
      <c r="A62" s="89"/>
      <c r="B62" s="89"/>
      <c r="C62" s="89"/>
      <c r="D62" s="89"/>
      <c r="E62" s="89"/>
      <c r="G62" s="89"/>
      <c r="H62" s="89"/>
    </row>
    <row r="63" spans="1:8" ht="12.75">
      <c r="A63" s="89"/>
      <c r="B63" s="89"/>
      <c r="C63" s="89"/>
      <c r="D63" s="89"/>
      <c r="E63" s="89"/>
      <c r="G63" s="89"/>
      <c r="H63" s="89"/>
    </row>
    <row r="64" spans="1:8" ht="12.75">
      <c r="A64" s="89"/>
      <c r="B64" s="89"/>
      <c r="C64" s="89"/>
      <c r="D64" s="89"/>
      <c r="E64" s="89"/>
      <c r="G64" s="89"/>
      <c r="H64" s="89"/>
    </row>
    <row r="65" spans="1:8" ht="12.75">
      <c r="A65" s="89"/>
      <c r="B65" s="89"/>
      <c r="C65" s="89"/>
      <c r="D65" s="89"/>
      <c r="E65" s="89"/>
      <c r="G65" s="89"/>
      <c r="H65" s="89"/>
    </row>
    <row r="66" spans="1:8" ht="12.75">
      <c r="A66" s="89"/>
      <c r="B66" s="89"/>
      <c r="C66" s="89"/>
      <c r="D66" s="89"/>
      <c r="E66" s="89"/>
      <c r="G66" s="89"/>
      <c r="H66" s="89"/>
    </row>
    <row r="67" spans="1:8" ht="12.75">
      <c r="A67" s="89"/>
      <c r="B67" s="89"/>
      <c r="C67" s="89"/>
      <c r="D67" s="89"/>
      <c r="E67" s="89"/>
      <c r="G67" s="89"/>
      <c r="H67" s="89"/>
    </row>
    <row r="68" spans="1:8" ht="12.75">
      <c r="A68" s="89"/>
      <c r="B68" s="89"/>
      <c r="C68" s="89"/>
      <c r="D68" s="89"/>
      <c r="E68" s="89"/>
      <c r="G68" s="89"/>
      <c r="H68" s="89"/>
    </row>
    <row r="69" spans="1:8" ht="12.75">
      <c r="A69" s="89"/>
      <c r="B69" s="89"/>
      <c r="C69" s="89"/>
      <c r="D69" s="89"/>
      <c r="E69" s="89"/>
      <c r="G69" s="89"/>
      <c r="H69" s="89"/>
    </row>
    <row r="70" spans="1:8" ht="12.75">
      <c r="A70" s="89"/>
      <c r="B70" s="89"/>
      <c r="C70" s="89"/>
      <c r="D70" s="89"/>
      <c r="E70" s="89"/>
      <c r="G70" s="89"/>
      <c r="H70" s="89"/>
    </row>
    <row r="71" spans="1:8" ht="12.75">
      <c r="A71" s="89"/>
      <c r="B71" s="89"/>
      <c r="C71" s="89"/>
      <c r="D71" s="89"/>
      <c r="E71" s="89"/>
      <c r="G71" s="89"/>
      <c r="H71" s="89"/>
    </row>
    <row r="72" spans="1:8" ht="12.75">
      <c r="A72" s="89"/>
      <c r="B72" s="89"/>
      <c r="C72" s="89"/>
      <c r="D72" s="89"/>
      <c r="E72" s="89"/>
      <c r="G72" s="89"/>
      <c r="H72" s="89"/>
    </row>
    <row r="73" spans="1:8" ht="12.75">
      <c r="A73" s="89"/>
      <c r="B73" s="89"/>
      <c r="C73" s="89"/>
      <c r="D73" s="89"/>
      <c r="E73" s="89"/>
      <c r="G73" s="89"/>
      <c r="H73" s="89"/>
    </row>
    <row r="74" spans="1:8" ht="12.75">
      <c r="A74" s="89"/>
      <c r="B74" s="89"/>
      <c r="C74" s="89"/>
      <c r="D74" s="89"/>
      <c r="E74" s="89"/>
      <c r="G74" s="89"/>
      <c r="H74" s="89"/>
    </row>
    <row r="75" spans="1:8" ht="12.75">
      <c r="A75" s="89"/>
      <c r="B75" s="89"/>
      <c r="C75" s="89"/>
      <c r="D75" s="89"/>
      <c r="E75" s="89"/>
      <c r="G75" s="89"/>
      <c r="H75" s="89"/>
    </row>
    <row r="76" spans="1:8" ht="12.75">
      <c r="A76" s="89"/>
      <c r="B76" s="89"/>
      <c r="C76" s="89"/>
      <c r="D76" s="89"/>
      <c r="E76" s="89"/>
      <c r="G76" s="89"/>
      <c r="H76" s="89"/>
    </row>
    <row r="77" spans="1:8" ht="12.75">
      <c r="A77" s="89"/>
      <c r="B77" s="89"/>
      <c r="C77" s="89"/>
      <c r="D77" s="89"/>
      <c r="E77" s="89"/>
      <c r="G77" s="89"/>
      <c r="H77" s="89"/>
    </row>
    <row r="78" spans="1:8" ht="12.75">
      <c r="A78" s="89"/>
      <c r="B78" s="89"/>
      <c r="C78" s="89"/>
      <c r="D78" s="89"/>
      <c r="E78" s="89"/>
      <c r="G78" s="89"/>
      <c r="H78" s="89"/>
    </row>
    <row r="79" spans="1:8" ht="12.75">
      <c r="A79" s="89"/>
      <c r="B79" s="89"/>
      <c r="C79" s="89"/>
      <c r="D79" s="89"/>
      <c r="E79" s="89"/>
      <c r="G79" s="89"/>
      <c r="H79" s="89"/>
    </row>
    <row r="80" spans="1:8" ht="12.75">
      <c r="A80" s="89"/>
      <c r="B80" s="89"/>
      <c r="C80" s="89"/>
      <c r="D80" s="89"/>
      <c r="E80" s="89"/>
      <c r="G80" s="89"/>
      <c r="H80" s="89"/>
    </row>
    <row r="81" spans="1:8" ht="12.75">
      <c r="A81" s="89"/>
      <c r="B81" s="89"/>
      <c r="C81" s="89"/>
      <c r="D81" s="89"/>
      <c r="E81" s="89"/>
      <c r="G81" s="89"/>
      <c r="H81" s="89"/>
    </row>
    <row r="82" spans="1:8" ht="12.75">
      <c r="A82" s="89"/>
      <c r="B82" s="89"/>
      <c r="C82" s="89"/>
      <c r="D82" s="89"/>
      <c r="E82" s="89"/>
      <c r="G82" s="89"/>
      <c r="H82" s="89"/>
    </row>
    <row r="83" spans="1:8" ht="12.75">
      <c r="A83" s="89"/>
      <c r="B83" s="89"/>
      <c r="C83" s="89"/>
      <c r="D83" s="89"/>
      <c r="E83" s="89"/>
      <c r="G83" s="89"/>
      <c r="H83" s="89"/>
    </row>
    <row r="84" spans="1:8" ht="12.75">
      <c r="A84" s="89"/>
      <c r="B84" s="89"/>
      <c r="C84" s="89"/>
      <c r="D84" s="89"/>
      <c r="E84" s="89"/>
      <c r="G84" s="89"/>
      <c r="H84" s="89"/>
    </row>
    <row r="85" spans="1:8" ht="12.75">
      <c r="A85" s="89"/>
      <c r="B85" s="89"/>
      <c r="C85" s="89"/>
      <c r="D85" s="89"/>
      <c r="E85" s="89"/>
      <c r="G85" s="89"/>
      <c r="H85" s="89"/>
    </row>
    <row r="86" spans="1:8" ht="12.75">
      <c r="A86" s="89"/>
      <c r="B86" s="89"/>
      <c r="C86" s="89"/>
      <c r="D86" s="89"/>
      <c r="E86" s="89"/>
      <c r="G86" s="89"/>
      <c r="H86" s="89"/>
    </row>
    <row r="87" spans="1:8" ht="12.75">
      <c r="A87" s="89"/>
      <c r="B87" s="89"/>
      <c r="C87" s="89"/>
      <c r="D87" s="89"/>
      <c r="E87" s="89"/>
      <c r="G87" s="89"/>
      <c r="H87" s="89"/>
    </row>
    <row r="88" spans="1:8" ht="12.75">
      <c r="A88" s="89"/>
      <c r="B88" s="89"/>
      <c r="C88" s="89"/>
      <c r="D88" s="89"/>
      <c r="E88" s="89"/>
      <c r="G88" s="89"/>
      <c r="H88" s="89"/>
    </row>
    <row r="89" spans="1:8" ht="12.75">
      <c r="A89" s="89"/>
      <c r="B89" s="89"/>
      <c r="C89" s="89"/>
      <c r="D89" s="89"/>
      <c r="E89" s="89"/>
      <c r="G89" s="89"/>
      <c r="H89" s="89"/>
    </row>
    <row r="90" spans="1:8" ht="12.75">
      <c r="A90" s="89"/>
      <c r="B90" s="89"/>
      <c r="C90" s="89"/>
      <c r="D90" s="89"/>
      <c r="E90" s="89"/>
      <c r="G90" s="89"/>
      <c r="H90" s="89"/>
    </row>
    <row r="91" spans="1:8" ht="12.75">
      <c r="A91" s="89"/>
      <c r="B91" s="89"/>
      <c r="C91" s="89"/>
      <c r="D91" s="89"/>
      <c r="E91" s="89"/>
      <c r="G91" s="89"/>
      <c r="H91" s="89"/>
    </row>
    <row r="92" spans="1:8" ht="12.75">
      <c r="A92" s="109"/>
      <c r="B92" s="89"/>
      <c r="C92" s="89"/>
      <c r="D92" s="89"/>
      <c r="E92" s="89"/>
      <c r="G92" s="89"/>
      <c r="H92" s="89"/>
    </row>
    <row r="93" spans="1:8" ht="12.75">
      <c r="A93" s="109"/>
      <c r="B93" s="89"/>
      <c r="C93" s="89"/>
      <c r="D93" s="89"/>
      <c r="E93" s="89"/>
      <c r="G93" s="89"/>
      <c r="H93" s="89"/>
    </row>
    <row r="94" spans="1:8" ht="12.75">
      <c r="A94" s="109"/>
      <c r="B94" s="89"/>
      <c r="C94" s="89"/>
      <c r="D94" s="89"/>
      <c r="E94" s="89"/>
      <c r="G94" s="89"/>
      <c r="H94" s="89"/>
    </row>
    <row r="95" spans="1:8" ht="12.75">
      <c r="A95" s="109"/>
      <c r="B95" s="89"/>
      <c r="C95" s="89"/>
      <c r="D95" s="89"/>
      <c r="E95" s="89"/>
      <c r="G95" s="89"/>
      <c r="H95" s="89"/>
    </row>
    <row r="96" spans="1:8" ht="12.75">
      <c r="A96" s="109"/>
      <c r="B96" s="89"/>
      <c r="C96" s="89"/>
      <c r="D96" s="89"/>
      <c r="E96" s="89"/>
      <c r="G96" s="89"/>
      <c r="H96" s="89"/>
    </row>
    <row r="97" spans="1:8" ht="12.75">
      <c r="A97" s="109"/>
      <c r="B97" s="89"/>
      <c r="C97" s="89"/>
      <c r="D97" s="89"/>
      <c r="E97" s="89"/>
      <c r="G97" s="89"/>
      <c r="H97" s="89"/>
    </row>
    <row r="98" spans="1:8" ht="12.75">
      <c r="A98" s="109"/>
      <c r="B98" s="89"/>
      <c r="C98" s="89"/>
      <c r="D98" s="89"/>
      <c r="E98" s="89"/>
      <c r="G98" s="89"/>
      <c r="H98" s="89"/>
    </row>
    <row r="99" spans="1:8" ht="12.75">
      <c r="A99" s="109"/>
      <c r="B99" s="89"/>
      <c r="C99" s="89"/>
      <c r="D99" s="89"/>
      <c r="E99" s="89"/>
      <c r="G99" s="89"/>
      <c r="H99" s="89"/>
    </row>
    <row r="100" spans="1:8" ht="12.75">
      <c r="A100" s="109"/>
      <c r="B100" s="89"/>
      <c r="C100" s="89"/>
      <c r="D100" s="89"/>
      <c r="E100" s="89"/>
      <c r="G100" s="89"/>
      <c r="H100" s="89"/>
    </row>
    <row r="101" spans="1:8" ht="12.75">
      <c r="A101" s="109"/>
      <c r="B101" s="89"/>
      <c r="C101" s="89"/>
      <c r="D101" s="89"/>
      <c r="E101" s="89"/>
      <c r="G101" s="89"/>
      <c r="H101" s="89"/>
    </row>
    <row r="102" spans="1:8" ht="12.75">
      <c r="A102" s="109"/>
      <c r="B102" s="89"/>
      <c r="C102" s="89"/>
      <c r="D102" s="89"/>
      <c r="E102" s="89"/>
      <c r="G102" s="89"/>
      <c r="H102" s="89"/>
    </row>
    <row r="103" spans="1:8" ht="12.75">
      <c r="A103" s="109"/>
      <c r="B103" s="89"/>
      <c r="C103" s="89"/>
      <c r="D103" s="89"/>
      <c r="E103" s="89"/>
      <c r="G103" s="89"/>
      <c r="H103" s="89"/>
    </row>
    <row r="104" spans="1:8" ht="12.75">
      <c r="A104" s="109"/>
      <c r="B104" s="89"/>
      <c r="C104" s="89"/>
      <c r="D104" s="89"/>
      <c r="E104" s="89"/>
      <c r="G104" s="89"/>
      <c r="H104" s="89"/>
    </row>
    <row r="105" spans="1:8" ht="12.75">
      <c r="A105" s="109"/>
      <c r="B105" s="89"/>
      <c r="C105" s="89"/>
      <c r="D105" s="89"/>
      <c r="E105" s="89"/>
      <c r="G105" s="89"/>
      <c r="H105" s="89"/>
    </row>
    <row r="106" spans="1:8" ht="12.75">
      <c r="A106" s="109"/>
      <c r="B106" s="89"/>
      <c r="C106" s="89"/>
      <c r="D106" s="89"/>
      <c r="E106" s="89"/>
      <c r="G106" s="89"/>
      <c r="H106" s="89"/>
    </row>
    <row r="107" spans="1:8" ht="12.75">
      <c r="A107" s="109"/>
      <c r="B107" s="89"/>
      <c r="C107" s="89"/>
      <c r="D107" s="89"/>
      <c r="E107" s="89"/>
      <c r="G107" s="89"/>
      <c r="H107" s="89"/>
    </row>
    <row r="108" spans="1:8" ht="12.75">
      <c r="A108" s="109"/>
      <c r="B108" s="89"/>
      <c r="C108" s="89"/>
      <c r="D108" s="89"/>
      <c r="E108" s="89"/>
      <c r="G108" s="89"/>
      <c r="H108" s="89"/>
    </row>
    <row r="109" spans="1:8" ht="12.75">
      <c r="A109" s="109"/>
      <c r="B109" s="89"/>
      <c r="C109" s="89"/>
      <c r="D109" s="89"/>
      <c r="E109" s="89"/>
      <c r="G109" s="89"/>
      <c r="H109" s="89"/>
    </row>
    <row r="110" spans="1:8" ht="12.75">
      <c r="A110" s="109"/>
      <c r="B110" s="89"/>
      <c r="C110" s="89"/>
      <c r="D110" s="89"/>
      <c r="E110" s="89"/>
      <c r="G110" s="89"/>
      <c r="H110" s="89"/>
    </row>
    <row r="111" spans="1:8" ht="12.75">
      <c r="A111" s="109"/>
      <c r="B111" s="89"/>
      <c r="C111" s="89"/>
      <c r="D111" s="89"/>
      <c r="E111" s="89"/>
      <c r="G111" s="89"/>
      <c r="H111" s="89"/>
    </row>
    <row r="112" spans="1:8" ht="12.75">
      <c r="A112" s="109"/>
      <c r="B112" s="89"/>
      <c r="C112" s="89"/>
      <c r="D112" s="89"/>
      <c r="E112" s="89"/>
      <c r="G112" s="89"/>
      <c r="H112" s="89"/>
    </row>
    <row r="113" spans="1:8" ht="12.75">
      <c r="A113" s="109"/>
      <c r="B113" s="89"/>
      <c r="C113" s="89"/>
      <c r="D113" s="89"/>
      <c r="E113" s="89"/>
      <c r="G113" s="89"/>
      <c r="H113" s="89"/>
    </row>
    <row r="114" spans="1:8" ht="12.75">
      <c r="A114" s="109"/>
      <c r="B114" s="89"/>
      <c r="C114" s="89"/>
      <c r="D114" s="89"/>
      <c r="E114" s="89"/>
      <c r="G114" s="89"/>
      <c r="H114" s="89"/>
    </row>
    <row r="115" spans="1:8" ht="12.75">
      <c r="A115" s="109"/>
      <c r="B115" s="89"/>
      <c r="C115" s="89"/>
      <c r="D115" s="89"/>
      <c r="E115" s="89"/>
      <c r="G115" s="89"/>
      <c r="H115" s="89"/>
    </row>
    <row r="116" spans="1:8" ht="12.75">
      <c r="A116" s="109"/>
      <c r="B116" s="89"/>
      <c r="C116" s="89"/>
      <c r="D116" s="89"/>
      <c r="E116" s="89"/>
      <c r="G116" s="89"/>
      <c r="H116" s="89"/>
    </row>
    <row r="117" spans="1:8" ht="12.75">
      <c r="A117" s="109"/>
      <c r="B117" s="89"/>
      <c r="C117" s="89"/>
      <c r="D117" s="89"/>
      <c r="E117" s="89"/>
      <c r="G117" s="89"/>
      <c r="H117" s="89"/>
    </row>
    <row r="118" spans="1:8" ht="12.75">
      <c r="A118" s="109"/>
      <c r="B118" s="89"/>
      <c r="C118" s="89"/>
      <c r="D118" s="89"/>
      <c r="E118" s="89"/>
      <c r="G118" s="89"/>
      <c r="H118" s="89"/>
    </row>
    <row r="119" spans="1:8" ht="12.75">
      <c r="A119" s="109"/>
      <c r="B119" s="89"/>
      <c r="C119" s="89"/>
      <c r="D119" s="89"/>
      <c r="E119" s="89"/>
      <c r="G119" s="89"/>
      <c r="H119" s="89"/>
    </row>
    <row r="120" spans="1:8" ht="12.75">
      <c r="A120" s="109"/>
      <c r="B120" s="89"/>
      <c r="C120" s="89"/>
      <c r="D120" s="89"/>
      <c r="E120" s="89"/>
      <c r="G120" s="89"/>
      <c r="H120" s="89"/>
    </row>
    <row r="121" spans="1:8" ht="12.75">
      <c r="A121" s="109"/>
      <c r="B121" s="89"/>
      <c r="C121" s="89"/>
      <c r="D121" s="89"/>
      <c r="E121" s="89"/>
      <c r="G121" s="89"/>
      <c r="H121" s="89"/>
    </row>
    <row r="122" spans="1:8" ht="12.75">
      <c r="A122" s="109"/>
      <c r="B122" s="89"/>
      <c r="C122" s="89"/>
      <c r="D122" s="89"/>
      <c r="E122" s="89"/>
      <c r="G122" s="89"/>
      <c r="H122" s="89"/>
    </row>
    <row r="123" spans="1:8" ht="12.75">
      <c r="A123" s="109"/>
      <c r="B123" s="89"/>
      <c r="C123" s="89"/>
      <c r="D123" s="89"/>
      <c r="E123" s="89"/>
      <c r="G123" s="89"/>
      <c r="H123" s="89"/>
    </row>
    <row r="124" spans="1:8" ht="12.75">
      <c r="A124" s="109"/>
      <c r="B124" s="89"/>
      <c r="C124" s="89"/>
      <c r="D124" s="89"/>
      <c r="E124" s="89"/>
      <c r="G124" s="89"/>
      <c r="H124" s="89"/>
    </row>
    <row r="125" spans="1:8" ht="12.75">
      <c r="A125" s="109"/>
      <c r="B125" s="89"/>
      <c r="C125" s="89"/>
      <c r="D125" s="89"/>
      <c r="E125" s="89"/>
      <c r="G125" s="89"/>
      <c r="H125" s="89"/>
    </row>
    <row r="126" spans="1:8" ht="12.75">
      <c r="A126" s="109"/>
      <c r="B126" s="89"/>
      <c r="C126" s="89"/>
      <c r="D126" s="89"/>
      <c r="E126" s="89"/>
      <c r="G126" s="89"/>
      <c r="H126" s="89"/>
    </row>
    <row r="127" spans="1:8" ht="12.75">
      <c r="A127" s="109"/>
      <c r="B127" s="89"/>
      <c r="C127" s="89"/>
      <c r="D127" s="89"/>
      <c r="E127" s="89"/>
      <c r="G127" s="89"/>
      <c r="H127" s="89"/>
    </row>
    <row r="128" spans="1:8" ht="12.75">
      <c r="A128" s="109"/>
      <c r="B128" s="89"/>
      <c r="C128" s="89"/>
      <c r="D128" s="89"/>
      <c r="E128" s="89"/>
      <c r="G128" s="89"/>
      <c r="H128" s="89"/>
    </row>
    <row r="129" spans="1:8" ht="12.75">
      <c r="A129" s="109"/>
      <c r="B129" s="89"/>
      <c r="C129" s="89"/>
      <c r="D129" s="89"/>
      <c r="E129" s="89"/>
      <c r="G129" s="89"/>
      <c r="H129" s="89"/>
    </row>
    <row r="130" spans="1:8" ht="12.75">
      <c r="A130" s="109"/>
      <c r="B130" s="89"/>
      <c r="C130" s="89"/>
      <c r="D130" s="89"/>
      <c r="E130" s="89"/>
      <c r="G130" s="89"/>
      <c r="H130" s="89"/>
    </row>
    <row r="131" spans="1:8" ht="12.75">
      <c r="A131" s="109"/>
      <c r="B131" s="89"/>
      <c r="C131" s="89"/>
      <c r="D131" s="89"/>
      <c r="E131" s="89"/>
      <c r="G131" s="89"/>
      <c r="H131" s="89"/>
    </row>
    <row r="132" spans="1:8" ht="12.75">
      <c r="A132" s="109"/>
      <c r="B132" s="89"/>
      <c r="C132" s="89"/>
      <c r="D132" s="89"/>
      <c r="E132" s="89"/>
      <c r="G132" s="89"/>
      <c r="H132" s="89"/>
    </row>
    <row r="133" spans="1:8" ht="12.75">
      <c r="A133" s="109"/>
      <c r="B133" s="89"/>
      <c r="C133" s="89"/>
      <c r="D133" s="89"/>
      <c r="E133" s="89"/>
      <c r="G133" s="89"/>
      <c r="H133" s="89"/>
    </row>
    <row r="134" spans="1:8" ht="12.75">
      <c r="A134" s="109"/>
      <c r="B134" s="89"/>
      <c r="C134" s="89"/>
      <c r="D134" s="89"/>
      <c r="E134" s="89"/>
      <c r="G134" s="89"/>
      <c r="H134" s="89"/>
    </row>
    <row r="135" spans="1:8" ht="12.75">
      <c r="A135" s="109"/>
      <c r="B135" s="89"/>
      <c r="C135" s="89"/>
      <c r="D135" s="89"/>
      <c r="E135" s="89"/>
      <c r="G135" s="89"/>
      <c r="H135" s="89"/>
    </row>
    <row r="136" spans="1:8" ht="12.75">
      <c r="A136" s="109"/>
      <c r="B136" s="89"/>
      <c r="C136" s="89"/>
      <c r="D136" s="89"/>
      <c r="E136" s="89"/>
      <c r="G136" s="89"/>
      <c r="H136" s="89"/>
    </row>
    <row r="137" spans="1:8" ht="12.75">
      <c r="A137" s="109"/>
      <c r="B137" s="89"/>
      <c r="C137" s="89"/>
      <c r="D137" s="89"/>
      <c r="E137" s="89"/>
      <c r="G137" s="89"/>
      <c r="H137" s="89"/>
    </row>
    <row r="138" spans="1:8" ht="12.75">
      <c r="A138" s="109"/>
      <c r="B138" s="89"/>
      <c r="C138" s="89"/>
      <c r="D138" s="89"/>
      <c r="E138" s="89"/>
      <c r="G138" s="89"/>
      <c r="H138" s="89"/>
    </row>
    <row r="139" spans="1:8" ht="12.75">
      <c r="A139" s="109"/>
      <c r="B139" s="89"/>
      <c r="C139" s="89"/>
      <c r="D139" s="89"/>
      <c r="E139" s="89"/>
      <c r="G139" s="89"/>
      <c r="H139" s="89"/>
    </row>
    <row r="140" spans="1:8" ht="12.75">
      <c r="A140" s="109"/>
      <c r="B140" s="89"/>
      <c r="C140" s="89"/>
      <c r="D140" s="89"/>
      <c r="E140" s="89"/>
      <c r="G140" s="89"/>
      <c r="H140" s="89"/>
    </row>
    <row r="141" spans="1:8" ht="12.75">
      <c r="A141" s="109"/>
      <c r="B141" s="89"/>
      <c r="C141" s="89"/>
      <c r="D141" s="89"/>
      <c r="E141" s="89"/>
      <c r="G141" s="89"/>
      <c r="H141" s="89"/>
    </row>
    <row r="142" spans="1:8" ht="12.75">
      <c r="A142" s="109"/>
      <c r="B142" s="89"/>
      <c r="C142" s="89"/>
      <c r="D142" s="89"/>
      <c r="E142" s="89"/>
      <c r="G142" s="89"/>
      <c r="H142" s="89"/>
    </row>
    <row r="143" spans="1:8" ht="12.75">
      <c r="A143" s="109"/>
      <c r="B143" s="89"/>
      <c r="C143" s="89"/>
      <c r="D143" s="89"/>
      <c r="E143" s="89"/>
      <c r="G143" s="89"/>
      <c r="H143" s="89"/>
    </row>
    <row r="144" spans="1:8" ht="12.75">
      <c r="A144" s="109"/>
      <c r="B144" s="89"/>
      <c r="C144" s="89"/>
      <c r="D144" s="89"/>
      <c r="E144" s="89"/>
      <c r="G144" s="89"/>
      <c r="H144" s="89"/>
    </row>
    <row r="145" spans="1:8" ht="12.75">
      <c r="A145" s="109"/>
      <c r="B145" s="89"/>
      <c r="C145" s="89"/>
      <c r="D145" s="89"/>
      <c r="E145" s="89"/>
      <c r="G145" s="89"/>
      <c r="H145" s="89"/>
    </row>
    <row r="146" spans="1:8" ht="12.75">
      <c r="A146" s="109"/>
      <c r="B146" s="89"/>
      <c r="C146" s="89"/>
      <c r="D146" s="89"/>
      <c r="E146" s="89"/>
      <c r="G146" s="89"/>
      <c r="H146" s="89"/>
    </row>
    <row r="147" spans="1:8" ht="12.75">
      <c r="A147" s="109"/>
      <c r="B147" s="89"/>
      <c r="C147" s="89"/>
      <c r="D147" s="89"/>
      <c r="E147" s="89"/>
      <c r="G147" s="89"/>
      <c r="H147" s="89"/>
    </row>
    <row r="148" spans="1:8" ht="12.75">
      <c r="A148" s="109"/>
      <c r="B148" s="89"/>
      <c r="C148" s="89"/>
      <c r="D148" s="89"/>
      <c r="E148" s="89"/>
      <c r="G148" s="89"/>
      <c r="H148" s="89"/>
    </row>
    <row r="149" spans="1:8" ht="12.75">
      <c r="A149" s="109"/>
      <c r="B149" s="89"/>
      <c r="C149" s="89"/>
      <c r="D149" s="89"/>
      <c r="E149" s="89"/>
      <c r="G149" s="89"/>
      <c r="H149" s="89"/>
    </row>
    <row r="150" spans="1:8" ht="12.75">
      <c r="A150" s="109"/>
      <c r="B150" s="89"/>
      <c r="C150" s="89"/>
      <c r="D150" s="89"/>
      <c r="E150" s="89"/>
      <c r="G150" s="89"/>
      <c r="H150" s="89"/>
    </row>
    <row r="151" spans="1:8" ht="12.75">
      <c r="A151" s="109"/>
      <c r="B151" s="89"/>
      <c r="C151" s="89"/>
      <c r="D151" s="89"/>
      <c r="E151" s="89"/>
      <c r="G151" s="89"/>
      <c r="H151" s="89"/>
    </row>
    <row r="152" spans="1:8" ht="12.75">
      <c r="A152" s="109"/>
      <c r="B152" s="89"/>
      <c r="C152" s="89"/>
      <c r="D152" s="89"/>
      <c r="E152" s="89"/>
      <c r="G152" s="89"/>
      <c r="H152" s="89"/>
    </row>
    <row r="153" spans="1:8" ht="12.75">
      <c r="A153" s="109"/>
      <c r="B153" s="89"/>
      <c r="C153" s="89"/>
      <c r="D153" s="89"/>
      <c r="E153" s="89"/>
      <c r="G153" s="89"/>
      <c r="H153" s="89"/>
    </row>
    <row r="154" spans="1:8" ht="12.75">
      <c r="A154" s="109"/>
      <c r="B154" s="89"/>
      <c r="C154" s="89"/>
      <c r="D154" s="89"/>
      <c r="E154" s="89"/>
      <c r="G154" s="89"/>
      <c r="H154" s="89"/>
    </row>
    <row r="155" spans="1:8" ht="12.75">
      <c r="A155" s="109"/>
      <c r="B155" s="89"/>
      <c r="C155" s="89"/>
      <c r="D155" s="89"/>
      <c r="E155" s="89"/>
      <c r="G155" s="89"/>
      <c r="H155" s="89"/>
    </row>
    <row r="156" spans="1:8" ht="12.75">
      <c r="A156" s="109"/>
      <c r="B156" s="89"/>
      <c r="C156" s="89"/>
      <c r="D156" s="89"/>
      <c r="E156" s="89"/>
      <c r="G156" s="89"/>
      <c r="H156" s="89"/>
    </row>
    <row r="157" spans="1:8" ht="12.75">
      <c r="A157" s="109"/>
      <c r="B157" s="89"/>
      <c r="C157" s="89"/>
      <c r="D157" s="89"/>
      <c r="E157" s="89"/>
      <c r="G157" s="89"/>
      <c r="H157" s="89"/>
    </row>
    <row r="158" spans="1:8" ht="12.75">
      <c r="A158" s="109"/>
      <c r="B158" s="89"/>
      <c r="C158" s="89"/>
      <c r="D158" s="89"/>
      <c r="E158" s="89"/>
      <c r="G158" s="89"/>
      <c r="H158" s="89"/>
    </row>
    <row r="159" spans="1:8" ht="12.75">
      <c r="A159" s="109"/>
      <c r="B159" s="89"/>
      <c r="C159" s="89"/>
      <c r="D159" s="89"/>
      <c r="E159" s="89"/>
      <c r="G159" s="89"/>
      <c r="H159" s="89"/>
    </row>
    <row r="160" spans="1:8" ht="12.75">
      <c r="A160" s="109"/>
      <c r="B160" s="89"/>
      <c r="C160" s="89"/>
      <c r="D160" s="89"/>
      <c r="E160" s="89"/>
      <c r="G160" s="89"/>
      <c r="H160" s="89"/>
    </row>
    <row r="161" spans="1:8" ht="12.75">
      <c r="A161" s="109"/>
      <c r="B161" s="89"/>
      <c r="C161" s="89"/>
      <c r="D161" s="89"/>
      <c r="E161" s="89"/>
      <c r="G161" s="89"/>
      <c r="H161" s="89"/>
    </row>
    <row r="162" spans="1:8" ht="12.75">
      <c r="A162" s="109"/>
      <c r="B162" s="89"/>
      <c r="C162" s="89"/>
      <c r="D162" s="89"/>
      <c r="E162" s="89"/>
      <c r="G162" s="89"/>
      <c r="H162" s="89"/>
    </row>
    <row r="163" spans="1:8" ht="12.75">
      <c r="A163" s="109"/>
      <c r="B163" s="89"/>
      <c r="C163" s="89"/>
      <c r="D163" s="89"/>
      <c r="E163" s="89"/>
      <c r="G163" s="89"/>
      <c r="H163" s="89"/>
    </row>
    <row r="164" spans="1:8" ht="12.75">
      <c r="A164" s="109"/>
      <c r="B164" s="89"/>
      <c r="C164" s="89"/>
      <c r="D164" s="89"/>
      <c r="E164" s="89"/>
      <c r="G164" s="89"/>
      <c r="H164" s="89"/>
    </row>
    <row r="165" spans="1:8" ht="12.75">
      <c r="A165" s="109"/>
      <c r="B165" s="89"/>
      <c r="C165" s="89"/>
      <c r="D165" s="89"/>
      <c r="E165" s="89"/>
      <c r="G165" s="89"/>
      <c r="H165" s="89"/>
    </row>
    <row r="166" spans="1:8" ht="12.75">
      <c r="A166" s="109"/>
      <c r="B166" s="89"/>
      <c r="C166" s="89"/>
      <c r="D166" s="89"/>
      <c r="E166" s="89"/>
      <c r="G166" s="89"/>
      <c r="H166" s="89"/>
    </row>
    <row r="167" spans="1:8" ht="12.75">
      <c r="A167" s="109"/>
      <c r="B167" s="89"/>
      <c r="C167" s="89"/>
      <c r="D167" s="89"/>
      <c r="E167" s="89"/>
      <c r="G167" s="89"/>
      <c r="H167" s="89"/>
    </row>
    <row r="168" spans="1:8" ht="12.75">
      <c r="A168" s="109"/>
      <c r="B168" s="89"/>
      <c r="C168" s="89"/>
      <c r="D168" s="89"/>
      <c r="E168" s="89"/>
      <c r="G168" s="89"/>
      <c r="H168" s="89"/>
    </row>
    <row r="169" spans="1:8" ht="12.75">
      <c r="A169" s="109"/>
      <c r="B169" s="89"/>
      <c r="C169" s="89"/>
      <c r="D169" s="89"/>
      <c r="E169" s="89"/>
      <c r="G169" s="89"/>
      <c r="H169" s="89"/>
    </row>
    <row r="170" spans="1:8" ht="12.75">
      <c r="A170" s="109"/>
      <c r="B170" s="89"/>
      <c r="C170" s="89"/>
      <c r="D170" s="89"/>
      <c r="E170" s="89"/>
      <c r="G170" s="89"/>
      <c r="H170" s="89"/>
    </row>
    <row r="171" spans="1:8" ht="12.75">
      <c r="A171" s="109"/>
      <c r="B171" s="89"/>
      <c r="C171" s="89"/>
      <c r="D171" s="89"/>
      <c r="E171" s="89"/>
      <c r="G171" s="89"/>
      <c r="H171" s="89"/>
    </row>
    <row r="172" spans="1:8" ht="12.75">
      <c r="A172" s="109"/>
      <c r="B172" s="89"/>
      <c r="C172" s="89"/>
      <c r="D172" s="89"/>
      <c r="E172" s="89"/>
      <c r="G172" s="89"/>
      <c r="H172" s="89"/>
    </row>
    <row r="173" spans="1:8" ht="12.75">
      <c r="A173" s="109"/>
      <c r="B173" s="89"/>
      <c r="C173" s="89"/>
      <c r="D173" s="89"/>
      <c r="E173" s="89"/>
      <c r="G173" s="89"/>
      <c r="H173" s="89"/>
    </row>
    <row r="174" spans="1:8" ht="12.75">
      <c r="A174" s="109"/>
      <c r="B174" s="89"/>
      <c r="C174" s="89"/>
      <c r="D174" s="89"/>
      <c r="E174" s="89"/>
      <c r="G174" s="89"/>
      <c r="H174" s="89"/>
    </row>
    <row r="175" spans="1:8" ht="12.75">
      <c r="A175" s="109"/>
      <c r="B175" s="89"/>
      <c r="C175" s="89"/>
      <c r="D175" s="89"/>
      <c r="E175" s="89"/>
      <c r="G175" s="89"/>
      <c r="H175" s="89"/>
    </row>
    <row r="176" spans="1:8" ht="12.75">
      <c r="A176" s="109"/>
      <c r="B176" s="89"/>
      <c r="C176" s="89"/>
      <c r="D176" s="89"/>
      <c r="E176" s="89"/>
      <c r="G176" s="89"/>
      <c r="H176" s="89"/>
    </row>
    <row r="177" spans="1:8" ht="12.75">
      <c r="A177" s="109"/>
      <c r="B177" s="89"/>
      <c r="C177" s="89"/>
      <c r="D177" s="89"/>
      <c r="E177" s="89"/>
      <c r="G177" s="89"/>
      <c r="H177" s="89"/>
    </row>
    <row r="178" spans="1:8" ht="12.75">
      <c r="A178" s="109"/>
      <c r="B178" s="89"/>
      <c r="C178" s="89"/>
      <c r="D178" s="89"/>
      <c r="E178" s="89"/>
      <c r="G178" s="89"/>
      <c r="H178" s="89"/>
    </row>
    <row r="179" spans="1:8" ht="12.75">
      <c r="A179" s="109"/>
      <c r="B179" s="89"/>
      <c r="C179" s="89"/>
      <c r="D179" s="89"/>
      <c r="E179" s="89"/>
      <c r="G179" s="89"/>
      <c r="H179" s="89"/>
    </row>
    <row r="180" spans="1:8" ht="12.75">
      <c r="A180" s="109"/>
      <c r="B180" s="89"/>
      <c r="C180" s="89"/>
      <c r="D180" s="89"/>
      <c r="E180" s="89"/>
      <c r="G180" s="89"/>
      <c r="H180" s="89"/>
    </row>
    <row r="181" spans="1:8" ht="12.75">
      <c r="A181" s="109"/>
      <c r="B181" s="89"/>
      <c r="C181" s="89"/>
      <c r="D181" s="89"/>
      <c r="E181" s="89"/>
      <c r="G181" s="89"/>
      <c r="H181" s="89"/>
    </row>
    <row r="182" spans="1:8" ht="12.75">
      <c r="A182" s="109"/>
      <c r="B182" s="89"/>
      <c r="C182" s="89"/>
      <c r="D182" s="89"/>
      <c r="E182" s="89"/>
      <c r="G182" s="89"/>
      <c r="H182" s="89"/>
    </row>
    <row r="183" spans="1:8" ht="12.75">
      <c r="A183" s="109"/>
      <c r="B183" s="89"/>
      <c r="C183" s="89"/>
      <c r="D183" s="89"/>
      <c r="E183" s="89"/>
      <c r="G183" s="89"/>
      <c r="H183" s="89"/>
    </row>
    <row r="184" spans="1:8" ht="12.75">
      <c r="A184" s="109"/>
      <c r="B184" s="89"/>
      <c r="C184" s="89"/>
      <c r="D184" s="89"/>
      <c r="E184" s="89"/>
      <c r="G184" s="89"/>
      <c r="H184" s="89"/>
    </row>
    <row r="185" spans="1:8" ht="12.75">
      <c r="A185" s="109"/>
      <c r="B185" s="89"/>
      <c r="C185" s="89"/>
      <c r="D185" s="89"/>
      <c r="E185" s="89"/>
      <c r="G185" s="89"/>
      <c r="H185" s="89"/>
    </row>
    <row r="186" spans="1:8" ht="12.75">
      <c r="A186" s="109"/>
      <c r="B186" s="89"/>
      <c r="C186" s="89"/>
      <c r="D186" s="89"/>
      <c r="E186" s="89"/>
      <c r="G186" s="89"/>
      <c r="H186" s="89"/>
    </row>
    <row r="187" spans="1:8" ht="12.75">
      <c r="A187" s="109"/>
      <c r="B187" s="89"/>
      <c r="C187" s="89"/>
      <c r="D187" s="89"/>
      <c r="E187" s="89"/>
      <c r="G187" s="89"/>
      <c r="H187" s="89"/>
    </row>
    <row r="188" spans="1:8" ht="12.75">
      <c r="A188" s="109"/>
      <c r="B188" s="89"/>
      <c r="C188" s="89"/>
      <c r="D188" s="89"/>
      <c r="E188" s="89"/>
      <c r="G188" s="89"/>
      <c r="H188" s="89"/>
    </row>
    <row r="189" spans="1:8" ht="12.75">
      <c r="A189" s="109"/>
      <c r="B189" s="89"/>
      <c r="C189" s="89"/>
      <c r="D189" s="89"/>
      <c r="E189" s="89"/>
      <c r="G189" s="89"/>
      <c r="H189" s="89"/>
    </row>
    <row r="190" spans="1:8" ht="12.75">
      <c r="A190" s="109"/>
      <c r="B190" s="89"/>
      <c r="C190" s="89"/>
      <c r="D190" s="89"/>
      <c r="E190" s="89"/>
      <c r="G190" s="89"/>
      <c r="H190" s="89"/>
    </row>
    <row r="191" spans="1:8" ht="12.75">
      <c r="A191" s="109"/>
      <c r="B191" s="89"/>
      <c r="C191" s="89"/>
      <c r="D191" s="89"/>
      <c r="E191" s="89"/>
      <c r="G191" s="89"/>
      <c r="H191" s="89"/>
    </row>
    <row r="192" spans="1:8" ht="12.75">
      <c r="A192" s="109"/>
      <c r="B192" s="89"/>
      <c r="C192" s="89"/>
      <c r="D192" s="89"/>
      <c r="E192" s="89"/>
      <c r="G192" s="89"/>
      <c r="H192" s="89"/>
    </row>
    <row r="193" spans="1:8" ht="12.75">
      <c r="A193" s="109"/>
      <c r="B193" s="89"/>
      <c r="C193" s="89"/>
      <c r="D193" s="89"/>
      <c r="E193" s="89"/>
      <c r="G193" s="89"/>
      <c r="H193" s="89"/>
    </row>
    <row r="194" spans="1:8" ht="12.75">
      <c r="A194" s="109"/>
      <c r="B194" s="89"/>
      <c r="C194" s="89"/>
      <c r="D194" s="89"/>
      <c r="E194" s="89"/>
      <c r="G194" s="89"/>
      <c r="H194" s="89"/>
    </row>
    <row r="195" spans="1:8" ht="12.75">
      <c r="A195" s="109"/>
      <c r="B195" s="89"/>
      <c r="C195" s="89"/>
      <c r="D195" s="89"/>
      <c r="E195" s="89"/>
      <c r="G195" s="89"/>
      <c r="H195" s="89"/>
    </row>
    <row r="196" spans="1:8" ht="12.75">
      <c r="A196" s="109"/>
      <c r="B196" s="89"/>
      <c r="C196" s="89"/>
      <c r="D196" s="89"/>
      <c r="E196" s="89"/>
      <c r="G196" s="89"/>
      <c r="H196" s="89"/>
    </row>
    <row r="197" spans="1:8" ht="12.75">
      <c r="A197" s="109"/>
      <c r="B197" s="89"/>
      <c r="C197" s="89"/>
      <c r="D197" s="89"/>
      <c r="E197" s="89"/>
      <c r="G197" s="89"/>
      <c r="H197" s="89"/>
    </row>
    <row r="198" spans="1:8" ht="12.75">
      <c r="A198" s="109"/>
      <c r="B198" s="89"/>
      <c r="C198" s="89"/>
      <c r="D198" s="89"/>
      <c r="E198" s="89"/>
      <c r="G198" s="89"/>
      <c r="H198" s="89"/>
    </row>
    <row r="199" spans="1:8" ht="12.75">
      <c r="A199" s="109"/>
      <c r="B199" s="89"/>
      <c r="C199" s="89"/>
      <c r="D199" s="89"/>
      <c r="E199" s="89"/>
      <c r="G199" s="89"/>
      <c r="H199" s="89"/>
    </row>
    <row r="200" spans="1:8" ht="12.75">
      <c r="A200" s="109"/>
      <c r="B200" s="89"/>
      <c r="C200" s="89"/>
      <c r="D200" s="89"/>
      <c r="E200" s="89"/>
      <c r="G200" s="89"/>
      <c r="H200" s="89"/>
    </row>
    <row r="201" spans="1:8" ht="12.75">
      <c r="A201" s="109"/>
      <c r="B201" s="89"/>
      <c r="C201" s="89"/>
      <c r="D201" s="89"/>
      <c r="E201" s="89"/>
      <c r="G201" s="89"/>
      <c r="H201" s="89"/>
    </row>
    <row r="202" spans="1:8" ht="12.75">
      <c r="A202" s="109"/>
      <c r="B202" s="89"/>
      <c r="C202" s="89"/>
      <c r="D202" s="89"/>
      <c r="E202" s="89"/>
      <c r="G202" s="89"/>
      <c r="H202" s="89"/>
    </row>
    <row r="203" spans="1:8" ht="12.75">
      <c r="A203" s="109"/>
      <c r="B203" s="89"/>
      <c r="C203" s="89"/>
      <c r="D203" s="89"/>
      <c r="E203" s="89"/>
      <c r="G203" s="89"/>
      <c r="H203" s="89"/>
    </row>
    <row r="204" spans="1:8" ht="12.75">
      <c r="A204" s="109"/>
      <c r="B204" s="89"/>
      <c r="C204" s="89"/>
      <c r="D204" s="89"/>
      <c r="E204" s="89"/>
      <c r="G204" s="89"/>
      <c r="H204" s="89"/>
    </row>
    <row r="205" spans="1:8" ht="12.75">
      <c r="A205" s="109"/>
      <c r="B205" s="89"/>
      <c r="C205" s="89"/>
      <c r="D205" s="89"/>
      <c r="E205" s="89"/>
      <c r="G205" s="89"/>
      <c r="H205" s="89"/>
    </row>
    <row r="206" spans="1:8" ht="12.75">
      <c r="A206" s="109"/>
      <c r="B206" s="89"/>
      <c r="C206" s="89"/>
      <c r="D206" s="89"/>
      <c r="E206" s="89"/>
      <c r="G206" s="89"/>
      <c r="H206" s="89"/>
    </row>
    <row r="207" spans="1:8" ht="12.75">
      <c r="A207" s="109"/>
      <c r="B207" s="89"/>
      <c r="C207" s="89"/>
      <c r="D207" s="89"/>
      <c r="E207" s="89"/>
      <c r="G207" s="89"/>
      <c r="H207" s="89"/>
    </row>
    <row r="208" spans="1:8" ht="12.75">
      <c r="A208" s="109"/>
      <c r="B208" s="89"/>
      <c r="C208" s="89"/>
      <c r="D208" s="89"/>
      <c r="E208" s="89"/>
      <c r="G208" s="89"/>
      <c r="H208" s="89"/>
    </row>
    <row r="209" spans="1:8" ht="12.75">
      <c r="A209" s="109"/>
      <c r="B209" s="89"/>
      <c r="C209" s="89"/>
      <c r="D209" s="89"/>
      <c r="E209" s="89"/>
      <c r="G209" s="89"/>
      <c r="H209" s="89"/>
    </row>
    <row r="210" spans="1:8" ht="12.75">
      <c r="A210" s="109"/>
      <c r="B210" s="89"/>
      <c r="C210" s="89"/>
      <c r="D210" s="89"/>
      <c r="E210" s="89"/>
      <c r="G210" s="89"/>
      <c r="H210" s="89"/>
    </row>
    <row r="211" spans="1:8" ht="12.75">
      <c r="A211" s="109"/>
      <c r="B211" s="89"/>
      <c r="C211" s="89"/>
      <c r="D211" s="89"/>
      <c r="E211" s="89"/>
      <c r="G211" s="89"/>
      <c r="H211" s="89"/>
    </row>
    <row r="212" spans="1:8" ht="12.75">
      <c r="A212" s="109"/>
      <c r="B212" s="89"/>
      <c r="C212" s="89"/>
      <c r="D212" s="89"/>
      <c r="E212" s="89"/>
      <c r="G212" s="89"/>
      <c r="H212" s="89"/>
    </row>
    <row r="213" spans="1:8" ht="12.75">
      <c r="A213" s="109"/>
      <c r="B213" s="89"/>
      <c r="C213" s="89"/>
      <c r="D213" s="89"/>
      <c r="E213" s="89"/>
      <c r="G213" s="89"/>
      <c r="H213" s="89"/>
    </row>
    <row r="214" spans="1:8" ht="12.75">
      <c r="A214" s="109"/>
      <c r="B214" s="89"/>
      <c r="C214" s="89"/>
      <c r="D214" s="89"/>
      <c r="E214" s="89"/>
      <c r="G214" s="89"/>
      <c r="H214" s="89"/>
    </row>
    <row r="215" spans="1:8" ht="12.75">
      <c r="A215" s="109"/>
      <c r="B215" s="89"/>
      <c r="C215" s="89"/>
      <c r="D215" s="89"/>
      <c r="E215" s="89"/>
      <c r="G215" s="89"/>
      <c r="H215" s="89"/>
    </row>
    <row r="216" spans="1:8" ht="12.75">
      <c r="A216" s="109"/>
      <c r="B216" s="89"/>
      <c r="C216" s="89"/>
      <c r="D216" s="89"/>
      <c r="E216" s="89"/>
      <c r="G216" s="89"/>
      <c r="H216" s="89"/>
    </row>
    <row r="217" spans="1:8" ht="12.75">
      <c r="A217" s="109"/>
      <c r="B217" s="89"/>
      <c r="C217" s="89"/>
      <c r="D217" s="89"/>
      <c r="E217" s="89"/>
      <c r="G217" s="89"/>
      <c r="H217" s="89"/>
    </row>
    <row r="218" spans="1:8" ht="12.75">
      <c r="A218" s="109"/>
      <c r="B218" s="89"/>
      <c r="C218" s="89"/>
      <c r="D218" s="89"/>
      <c r="E218" s="89"/>
      <c r="G218" s="89"/>
      <c r="H218" s="89"/>
    </row>
    <row r="219" spans="1:8" ht="12.75">
      <c r="A219" s="109"/>
      <c r="B219" s="89"/>
      <c r="C219" s="89"/>
      <c r="D219" s="89"/>
      <c r="E219" s="89"/>
      <c r="G219" s="89"/>
      <c r="H219" s="89"/>
    </row>
    <row r="220" spans="1:8" ht="12.75">
      <c r="A220" s="109"/>
      <c r="B220" s="89"/>
      <c r="C220" s="89"/>
      <c r="D220" s="89"/>
      <c r="E220" s="89"/>
      <c r="G220" s="89"/>
      <c r="H220" s="89"/>
    </row>
    <row r="221" spans="1:8" ht="12.75">
      <c r="A221" s="109"/>
      <c r="B221" s="89"/>
      <c r="C221" s="89"/>
      <c r="D221" s="89"/>
      <c r="E221" s="89"/>
      <c r="G221" s="89"/>
      <c r="H221" s="89"/>
    </row>
    <row r="222" spans="1:8" ht="12.75">
      <c r="A222" s="109"/>
      <c r="B222" s="89"/>
      <c r="C222" s="89"/>
      <c r="D222" s="89"/>
      <c r="E222" s="89"/>
      <c r="G222" s="89"/>
      <c r="H222" s="89"/>
    </row>
    <row r="223" spans="1:8" ht="12.75">
      <c r="A223" s="109"/>
      <c r="B223" s="89"/>
      <c r="C223" s="89"/>
      <c r="D223" s="89"/>
      <c r="E223" s="89"/>
      <c r="G223" s="89"/>
      <c r="H223" s="89"/>
    </row>
    <row r="224" spans="1:8" ht="12.75">
      <c r="A224" s="109"/>
      <c r="B224" s="89"/>
      <c r="C224" s="89"/>
      <c r="D224" s="89"/>
      <c r="E224" s="89"/>
      <c r="G224" s="89"/>
      <c r="H224" s="89"/>
    </row>
    <row r="225" spans="1:8" ht="12.75">
      <c r="A225" s="109"/>
      <c r="B225" s="89"/>
      <c r="C225" s="89"/>
      <c r="D225" s="89"/>
      <c r="E225" s="89"/>
      <c r="G225" s="89"/>
      <c r="H225" s="89"/>
    </row>
    <row r="226" spans="1:8" ht="12.75">
      <c r="A226" s="109"/>
      <c r="B226" s="89"/>
      <c r="C226" s="89"/>
      <c r="D226" s="89"/>
      <c r="E226" s="89"/>
      <c r="G226" s="89"/>
      <c r="H226" s="89"/>
    </row>
    <row r="227" spans="1:8" ht="12.75">
      <c r="A227" s="109"/>
      <c r="B227" s="89"/>
      <c r="C227" s="89"/>
      <c r="D227" s="89"/>
      <c r="E227" s="89"/>
      <c r="G227" s="89"/>
      <c r="H227" s="89"/>
    </row>
    <row r="228" spans="1:8" ht="12.75">
      <c r="A228" s="109"/>
      <c r="B228" s="89"/>
      <c r="C228" s="89"/>
      <c r="D228" s="89"/>
      <c r="E228" s="89"/>
      <c r="G228" s="89"/>
      <c r="H228" s="89"/>
    </row>
    <row r="229" spans="1:8" ht="12.75">
      <c r="A229" s="109"/>
      <c r="B229" s="89"/>
      <c r="C229" s="89"/>
      <c r="D229" s="89"/>
      <c r="E229" s="89"/>
      <c r="G229" s="89"/>
      <c r="H229" s="89"/>
    </row>
    <row r="230" spans="1:8" ht="12.75">
      <c r="A230" s="109"/>
      <c r="B230" s="89"/>
      <c r="C230" s="89"/>
      <c r="D230" s="89"/>
      <c r="E230" s="89"/>
      <c r="G230" s="89"/>
      <c r="H230" s="89"/>
    </row>
    <row r="231" spans="1:8" ht="12.75">
      <c r="A231" s="109"/>
      <c r="B231" s="89"/>
      <c r="C231" s="89"/>
      <c r="D231" s="89"/>
      <c r="E231" s="89"/>
      <c r="G231" s="89"/>
      <c r="H231" s="89"/>
    </row>
    <row r="232" spans="1:8" ht="12.75">
      <c r="A232" s="109"/>
      <c r="B232" s="89"/>
      <c r="C232" s="89"/>
      <c r="D232" s="89"/>
      <c r="E232" s="89"/>
      <c r="G232" s="89"/>
      <c r="H232" s="89"/>
    </row>
    <row r="233" spans="1:8" ht="12.75">
      <c r="A233" s="109"/>
      <c r="B233" s="89"/>
      <c r="C233" s="89"/>
      <c r="D233" s="89"/>
      <c r="E233" s="89"/>
      <c r="G233" s="89"/>
      <c r="H233" s="89"/>
    </row>
    <row r="234" spans="1:8" ht="12.75">
      <c r="A234" s="109"/>
      <c r="B234" s="89"/>
      <c r="C234" s="89"/>
      <c r="D234" s="89"/>
      <c r="E234" s="89"/>
      <c r="G234" s="89"/>
      <c r="H234" s="89"/>
    </row>
    <row r="235" spans="1:8" ht="12.75">
      <c r="A235" s="109"/>
      <c r="B235" s="89"/>
      <c r="C235" s="89"/>
      <c r="D235" s="89"/>
      <c r="E235" s="89"/>
      <c r="G235" s="89"/>
      <c r="H235" s="89"/>
    </row>
    <row r="236" spans="1:8" ht="12.75">
      <c r="A236" s="109"/>
      <c r="B236" s="89"/>
      <c r="C236" s="89"/>
      <c r="D236" s="89"/>
      <c r="E236" s="89"/>
      <c r="G236" s="89"/>
      <c r="H236" s="89"/>
    </row>
    <row r="237" spans="1:8" ht="12.75">
      <c r="A237" s="109"/>
      <c r="B237" s="89"/>
      <c r="C237" s="89"/>
      <c r="D237" s="89"/>
      <c r="E237" s="89"/>
      <c r="G237" s="89"/>
      <c r="H237" s="89"/>
    </row>
    <row r="238" spans="1:8" ht="12.75">
      <c r="A238" s="109"/>
      <c r="B238" s="89"/>
      <c r="C238" s="89"/>
      <c r="D238" s="89"/>
      <c r="E238" s="89"/>
      <c r="G238" s="89"/>
      <c r="H238" s="89"/>
    </row>
    <row r="239" spans="1:8" ht="12.75">
      <c r="A239" s="109"/>
      <c r="B239" s="89"/>
      <c r="C239" s="89"/>
      <c r="D239" s="89"/>
      <c r="E239" s="89"/>
      <c r="G239" s="89"/>
      <c r="H239" s="89"/>
    </row>
    <row r="240" spans="1:8" ht="12.75">
      <c r="A240" s="109"/>
      <c r="B240" s="89"/>
      <c r="C240" s="89"/>
      <c r="D240" s="89"/>
      <c r="E240" s="89"/>
      <c r="G240" s="89"/>
      <c r="H240" s="89"/>
    </row>
    <row r="241" spans="1:8" ht="12.75">
      <c r="A241" s="109"/>
      <c r="B241" s="89"/>
      <c r="C241" s="89"/>
      <c r="D241" s="89"/>
      <c r="E241" s="89"/>
      <c r="G241" s="89"/>
      <c r="H241" s="89"/>
    </row>
    <row r="242" spans="1:8" ht="12.75">
      <c r="A242" s="109"/>
      <c r="B242" s="89"/>
      <c r="C242" s="89"/>
      <c r="D242" s="89"/>
      <c r="E242" s="89"/>
      <c r="G242" s="89"/>
      <c r="H242" s="89"/>
    </row>
    <row r="243" spans="1:8" ht="12.75">
      <c r="A243" s="109"/>
      <c r="B243" s="89"/>
      <c r="C243" s="89"/>
      <c r="D243" s="89"/>
      <c r="E243" s="89"/>
      <c r="G243" s="89"/>
      <c r="H243" s="89"/>
    </row>
    <row r="244" spans="1:8" ht="12.75">
      <c r="A244" s="109"/>
      <c r="B244" s="89"/>
      <c r="C244" s="89"/>
      <c r="D244" s="89"/>
      <c r="E244" s="89"/>
      <c r="G244" s="89"/>
      <c r="H244" s="89"/>
    </row>
    <row r="245" spans="1:8" ht="12.75">
      <c r="A245" s="109"/>
      <c r="B245" s="89"/>
      <c r="C245" s="89"/>
      <c r="D245" s="89"/>
      <c r="E245" s="89"/>
      <c r="G245" s="89"/>
      <c r="H245" s="89"/>
    </row>
    <row r="246" spans="1:8" ht="12.75">
      <c r="A246" s="109"/>
      <c r="B246" s="89"/>
      <c r="C246" s="89"/>
      <c r="D246" s="89"/>
      <c r="E246" s="89"/>
      <c r="G246" s="89"/>
      <c r="H246" s="89"/>
    </row>
    <row r="247" spans="1:8" ht="12.75">
      <c r="A247" s="109"/>
      <c r="B247" s="89"/>
      <c r="C247" s="89"/>
      <c r="D247" s="89"/>
      <c r="E247" s="89"/>
      <c r="G247" s="89"/>
      <c r="H247" s="89"/>
    </row>
    <row r="248" spans="1:8" ht="12.75">
      <c r="A248" s="109"/>
      <c r="B248" s="89"/>
      <c r="C248" s="89"/>
      <c r="D248" s="89"/>
      <c r="E248" s="89"/>
      <c r="G248" s="89"/>
      <c r="H248" s="89"/>
    </row>
    <row r="249" spans="1:8" ht="12.75">
      <c r="A249" s="109"/>
      <c r="B249" s="89"/>
      <c r="C249" s="89"/>
      <c r="D249" s="89"/>
      <c r="E249" s="89"/>
      <c r="G249" s="89"/>
      <c r="H249" s="89"/>
    </row>
    <row r="250" spans="1:8" ht="12.75">
      <c r="A250" s="109"/>
      <c r="B250" s="89"/>
      <c r="C250" s="89"/>
      <c r="D250" s="89"/>
      <c r="E250" s="89"/>
      <c r="G250" s="89"/>
      <c r="H250" s="89"/>
    </row>
    <row r="251" spans="1:8" ht="12.75">
      <c r="A251" s="109"/>
      <c r="B251" s="89"/>
      <c r="C251" s="89"/>
      <c r="D251" s="89"/>
      <c r="E251" s="89"/>
      <c r="G251" s="89"/>
      <c r="H251" s="89"/>
    </row>
    <row r="252" spans="1:8" ht="12.75">
      <c r="A252" s="109"/>
      <c r="B252" s="89"/>
      <c r="C252" s="89"/>
      <c r="D252" s="89"/>
      <c r="E252" s="89"/>
      <c r="G252" s="89"/>
      <c r="H252" s="89"/>
    </row>
    <row r="253" spans="1:8" ht="12.75">
      <c r="A253" s="109"/>
      <c r="B253" s="89"/>
      <c r="C253" s="89"/>
      <c r="D253" s="89"/>
      <c r="E253" s="89"/>
      <c r="G253" s="89"/>
      <c r="H253" s="89"/>
    </row>
    <row r="254" spans="1:8" ht="12.75">
      <c r="A254" s="109"/>
      <c r="B254" s="89"/>
      <c r="C254" s="89"/>
      <c r="D254" s="89"/>
      <c r="E254" s="89"/>
      <c r="G254" s="89"/>
      <c r="H254" s="89"/>
    </row>
    <row r="255" spans="1:8" ht="12.75">
      <c r="A255" s="109"/>
      <c r="B255" s="89"/>
      <c r="C255" s="89"/>
      <c r="D255" s="89"/>
      <c r="E255" s="89"/>
      <c r="G255" s="89"/>
      <c r="H255" s="89"/>
    </row>
    <row r="256" spans="1:8" ht="12.75">
      <c r="A256" s="109"/>
      <c r="B256" s="89"/>
      <c r="C256" s="89"/>
      <c r="D256" s="89"/>
      <c r="E256" s="89"/>
      <c r="G256" s="89"/>
      <c r="H256" s="89"/>
    </row>
    <row r="257" spans="1:8" ht="12.75">
      <c r="A257" s="109"/>
      <c r="B257" s="89"/>
      <c r="C257" s="89"/>
      <c r="D257" s="89"/>
      <c r="E257" s="89"/>
      <c r="G257" s="89"/>
      <c r="H257" s="89"/>
    </row>
    <row r="258" spans="1:8" ht="12.75">
      <c r="A258" s="109"/>
      <c r="B258" s="89"/>
      <c r="C258" s="89"/>
      <c r="D258" s="89"/>
      <c r="E258" s="89"/>
      <c r="G258" s="89"/>
      <c r="H258" s="89"/>
    </row>
    <row r="259" spans="1:8" ht="12.75">
      <c r="A259" s="109"/>
      <c r="B259" s="89"/>
      <c r="C259" s="89"/>
      <c r="D259" s="89"/>
      <c r="E259" s="89"/>
      <c r="G259" s="89"/>
      <c r="H259" s="89"/>
    </row>
    <row r="260" spans="1:8" ht="12.75">
      <c r="A260" s="109"/>
      <c r="B260" s="89"/>
      <c r="C260" s="89"/>
      <c r="D260" s="89"/>
      <c r="E260" s="89"/>
      <c r="G260" s="89"/>
      <c r="H260" s="89"/>
    </row>
    <row r="261" spans="1:8" ht="12.75">
      <c r="A261" s="109"/>
      <c r="B261" s="89"/>
      <c r="C261" s="89"/>
      <c r="D261" s="89"/>
      <c r="E261" s="89"/>
      <c r="G261" s="89"/>
      <c r="H261" s="89"/>
    </row>
    <row r="262" spans="1:8" ht="12.75">
      <c r="A262" s="109"/>
      <c r="B262" s="89"/>
      <c r="C262" s="89"/>
      <c r="D262" s="89"/>
      <c r="E262" s="89"/>
      <c r="G262" s="89"/>
      <c r="H262" s="89"/>
    </row>
    <row r="263" spans="1:8" ht="12.75">
      <c r="A263" s="109"/>
      <c r="B263" s="89"/>
      <c r="C263" s="89"/>
      <c r="D263" s="89"/>
      <c r="E263" s="89"/>
      <c r="G263" s="89"/>
      <c r="H263" s="89"/>
    </row>
    <row r="264" spans="1:8" ht="12.75">
      <c r="A264" s="109"/>
      <c r="B264" s="89"/>
      <c r="C264" s="89"/>
      <c r="D264" s="89"/>
      <c r="E264" s="89"/>
      <c r="G264" s="89"/>
      <c r="H264" s="89"/>
    </row>
    <row r="265" spans="1:8" ht="12.75">
      <c r="A265" s="109"/>
      <c r="B265" s="89"/>
      <c r="C265" s="89"/>
      <c r="D265" s="89"/>
      <c r="E265" s="89"/>
      <c r="G265" s="89"/>
      <c r="H265" s="89"/>
    </row>
    <row r="266" spans="1:8" ht="12.75">
      <c r="A266" s="109"/>
      <c r="B266" s="89"/>
      <c r="C266" s="89"/>
      <c r="D266" s="89"/>
      <c r="E266" s="89"/>
      <c r="G266" s="89"/>
      <c r="H266" s="89"/>
    </row>
    <row r="267" spans="1:8" ht="12.75">
      <c r="A267" s="109"/>
      <c r="B267" s="89"/>
      <c r="C267" s="89"/>
      <c r="D267" s="89"/>
      <c r="E267" s="89"/>
      <c r="G267" s="89"/>
      <c r="H267" s="89"/>
    </row>
    <row r="268" spans="1:8" ht="12.75">
      <c r="A268" s="109"/>
      <c r="B268" s="89"/>
      <c r="C268" s="89"/>
      <c r="D268" s="89"/>
      <c r="E268" s="89"/>
      <c r="G268" s="89"/>
      <c r="H268" s="89"/>
    </row>
    <row r="269" spans="1:8" ht="12.75">
      <c r="A269" s="109"/>
      <c r="B269" s="89"/>
      <c r="C269" s="89"/>
      <c r="D269" s="89"/>
      <c r="E269" s="89"/>
      <c r="G269" s="89"/>
      <c r="H269" s="89"/>
    </row>
    <row r="270" spans="1:8" ht="12.75">
      <c r="A270" s="109"/>
      <c r="B270" s="89"/>
      <c r="C270" s="89"/>
      <c r="D270" s="89"/>
      <c r="E270" s="89"/>
      <c r="G270" s="89"/>
      <c r="H270" s="89"/>
    </row>
    <row r="271" spans="1:8" ht="12.75">
      <c r="A271" s="109"/>
      <c r="B271" s="89"/>
      <c r="C271" s="89"/>
      <c r="D271" s="89"/>
      <c r="E271" s="89"/>
      <c r="G271" s="89"/>
      <c r="H271" s="89"/>
    </row>
    <row r="272" spans="1:8" ht="12.75">
      <c r="A272" s="109"/>
      <c r="B272" s="89"/>
      <c r="C272" s="89"/>
      <c r="D272" s="89"/>
      <c r="E272" s="89"/>
      <c r="G272" s="89"/>
      <c r="H272" s="89"/>
    </row>
    <row r="273" spans="1:8" ht="12.75">
      <c r="A273" s="109"/>
      <c r="B273" s="89"/>
      <c r="C273" s="89"/>
      <c r="D273" s="89"/>
      <c r="E273" s="89"/>
      <c r="G273" s="89"/>
      <c r="H273" s="89"/>
    </row>
    <row r="274" spans="1:8" ht="12.75">
      <c r="A274" s="109"/>
      <c r="B274" s="89"/>
      <c r="C274" s="89"/>
      <c r="D274" s="89"/>
      <c r="E274" s="89"/>
      <c r="G274" s="89"/>
      <c r="H274" s="89"/>
    </row>
    <row r="275" spans="1:8" ht="12.75">
      <c r="A275" s="109"/>
      <c r="B275" s="89"/>
      <c r="C275" s="89"/>
      <c r="D275" s="89"/>
      <c r="E275" s="89"/>
      <c r="G275" s="89"/>
      <c r="H275" s="89"/>
    </row>
    <row r="276" spans="1:8" ht="12.75">
      <c r="A276" s="109"/>
      <c r="B276" s="89"/>
      <c r="C276" s="89"/>
      <c r="D276" s="89"/>
      <c r="E276" s="89"/>
      <c r="G276" s="89"/>
      <c r="H276" s="89"/>
    </row>
    <row r="277" spans="1:8" ht="12.75">
      <c r="A277" s="109"/>
      <c r="B277" s="89"/>
      <c r="C277" s="89"/>
      <c r="D277" s="89"/>
      <c r="E277" s="89"/>
      <c r="G277" s="89"/>
      <c r="H277" s="89"/>
    </row>
    <row r="278" spans="1:8" ht="12.75">
      <c r="A278" s="109"/>
      <c r="B278" s="89"/>
      <c r="C278" s="89"/>
      <c r="D278" s="89"/>
      <c r="E278" s="89"/>
      <c r="G278" s="89"/>
      <c r="H278" s="89"/>
    </row>
    <row r="279" spans="1:8" ht="12.75">
      <c r="A279" s="109"/>
      <c r="B279" s="89"/>
      <c r="C279" s="89"/>
      <c r="D279" s="89"/>
      <c r="E279" s="89"/>
      <c r="G279" s="89"/>
      <c r="H279" s="89"/>
    </row>
    <row r="280" spans="1:8" ht="12.75">
      <c r="A280" s="109"/>
      <c r="B280" s="89"/>
      <c r="C280" s="89"/>
      <c r="D280" s="89"/>
      <c r="E280" s="89"/>
      <c r="G280" s="89"/>
      <c r="H280" s="89"/>
    </row>
    <row r="281" spans="1:8" ht="12.75">
      <c r="A281" s="109"/>
      <c r="B281" s="89"/>
      <c r="C281" s="89"/>
      <c r="D281" s="89"/>
      <c r="E281" s="89"/>
      <c r="G281" s="89"/>
      <c r="H281" s="89"/>
    </row>
    <row r="282" spans="1:8" ht="12.75">
      <c r="A282" s="109"/>
      <c r="B282" s="89"/>
      <c r="C282" s="89"/>
      <c r="D282" s="89"/>
      <c r="E282" s="89"/>
      <c r="G282" s="89"/>
      <c r="H282" s="89"/>
    </row>
    <row r="283" spans="1:8" ht="12.75">
      <c r="A283" s="109"/>
      <c r="B283" s="89"/>
      <c r="C283" s="89"/>
      <c r="D283" s="89"/>
      <c r="E283" s="89"/>
      <c r="G283" s="89"/>
      <c r="H283" s="89"/>
    </row>
    <row r="284" spans="1:8" ht="12.75">
      <c r="A284" s="109"/>
      <c r="B284" s="89"/>
      <c r="C284" s="89"/>
      <c r="D284" s="89"/>
      <c r="E284" s="89"/>
      <c r="G284" s="89"/>
      <c r="H284" s="89"/>
    </row>
    <row r="285" spans="1:8" ht="12.75">
      <c r="A285" s="109"/>
      <c r="B285" s="89"/>
      <c r="C285" s="89"/>
      <c r="D285" s="89"/>
      <c r="E285" s="89"/>
      <c r="G285" s="89"/>
      <c r="H285" s="89"/>
    </row>
    <row r="286" spans="1:8" ht="12.75">
      <c r="A286" s="109"/>
      <c r="B286" s="89"/>
      <c r="C286" s="89"/>
      <c r="D286" s="89"/>
      <c r="E286" s="89"/>
      <c r="G286" s="89"/>
      <c r="H286" s="89"/>
    </row>
    <row r="287" spans="1:8" ht="12.75">
      <c r="A287" s="109"/>
      <c r="B287" s="89"/>
      <c r="C287" s="89"/>
      <c r="D287" s="89"/>
      <c r="E287" s="89"/>
      <c r="G287" s="89"/>
      <c r="H287" s="89"/>
    </row>
    <row r="288" spans="1:8" ht="12.75">
      <c r="A288" s="109"/>
      <c r="B288" s="89"/>
      <c r="C288" s="89"/>
      <c r="D288" s="89"/>
      <c r="E288" s="89"/>
      <c r="G288" s="89"/>
      <c r="H288" s="89"/>
    </row>
    <row r="289" spans="1:8" ht="12.75">
      <c r="A289" s="109"/>
      <c r="B289" s="89"/>
      <c r="C289" s="89"/>
      <c r="D289" s="89"/>
      <c r="E289" s="89"/>
      <c r="G289" s="89"/>
      <c r="H289" s="89"/>
    </row>
    <row r="290" spans="1:8" ht="12.75">
      <c r="A290" s="109"/>
      <c r="B290" s="89"/>
      <c r="C290" s="89"/>
      <c r="D290" s="89"/>
      <c r="E290" s="89"/>
      <c r="G290" s="89"/>
      <c r="H290" s="89"/>
    </row>
    <row r="291" spans="1:8" ht="12.75">
      <c r="A291" s="109"/>
      <c r="B291" s="89"/>
      <c r="C291" s="89"/>
      <c r="D291" s="89"/>
      <c r="E291" s="89"/>
      <c r="G291" s="89"/>
      <c r="H291" s="89"/>
    </row>
    <row r="292" spans="1:8" ht="12.75">
      <c r="A292" s="109"/>
      <c r="B292" s="89"/>
      <c r="C292" s="89"/>
      <c r="D292" s="89"/>
      <c r="E292" s="89"/>
      <c r="G292" s="89"/>
      <c r="H292" s="89"/>
    </row>
    <row r="293" spans="1:8" ht="12.75">
      <c r="A293" s="109"/>
      <c r="B293" s="89"/>
      <c r="C293" s="89"/>
      <c r="D293" s="89"/>
      <c r="E293" s="89"/>
      <c r="G293" s="89"/>
      <c r="H293" s="89"/>
    </row>
    <row r="294" spans="1:8" ht="12.75">
      <c r="A294" s="109"/>
      <c r="B294" s="89"/>
      <c r="C294" s="89"/>
      <c r="D294" s="89"/>
      <c r="E294" s="89"/>
      <c r="G294" s="89"/>
      <c r="H294" s="89"/>
    </row>
    <row r="295" spans="1:8" ht="12.75">
      <c r="A295" s="109"/>
      <c r="B295" s="89"/>
      <c r="C295" s="89"/>
      <c r="D295" s="89"/>
      <c r="E295" s="89"/>
      <c r="G295" s="89"/>
      <c r="H295" s="89"/>
    </row>
    <row r="296" spans="1:8" ht="12.75">
      <c r="A296" s="109"/>
      <c r="B296" s="89"/>
      <c r="C296" s="89"/>
      <c r="D296" s="89"/>
      <c r="E296" s="89"/>
      <c r="G296" s="89"/>
      <c r="H296" s="89"/>
    </row>
    <row r="297" spans="1:8" ht="12.75">
      <c r="A297" s="109"/>
      <c r="B297" s="89"/>
      <c r="C297" s="89"/>
      <c r="D297" s="89"/>
      <c r="E297" s="89"/>
      <c r="G297" s="89"/>
      <c r="H297" s="89"/>
    </row>
    <row r="298" spans="1:8" ht="12.75">
      <c r="A298" s="109"/>
      <c r="B298" s="89"/>
      <c r="C298" s="89"/>
      <c r="D298" s="89"/>
      <c r="E298" s="89"/>
      <c r="G298" s="89"/>
      <c r="H298" s="89"/>
    </row>
    <row r="299" spans="1:8" ht="12.75">
      <c r="A299" s="109"/>
      <c r="B299" s="89"/>
      <c r="C299" s="89"/>
      <c r="D299" s="89"/>
      <c r="E299" s="89"/>
      <c r="G299" s="89"/>
      <c r="H299" s="89"/>
    </row>
    <row r="300" spans="1:8" ht="12.75">
      <c r="A300" s="109"/>
      <c r="B300" s="89"/>
      <c r="C300" s="89"/>
      <c r="D300" s="89"/>
      <c r="E300" s="89"/>
      <c r="G300" s="89"/>
      <c r="H300" s="89"/>
    </row>
    <row r="301" spans="1:8" ht="12.75">
      <c r="A301" s="109"/>
      <c r="B301" s="89"/>
      <c r="C301" s="89"/>
      <c r="D301" s="89"/>
      <c r="E301" s="89"/>
      <c r="G301" s="89"/>
      <c r="H301" s="89"/>
    </row>
    <row r="302" spans="1:8" ht="12.75">
      <c r="A302" s="109"/>
      <c r="B302" s="89"/>
      <c r="C302" s="89"/>
      <c r="D302" s="89"/>
      <c r="E302" s="89"/>
      <c r="G302" s="89"/>
      <c r="H302" s="89"/>
    </row>
    <row r="303" spans="1:8" ht="12.75">
      <c r="A303" s="109"/>
      <c r="B303" s="89"/>
      <c r="C303" s="89"/>
      <c r="D303" s="89"/>
      <c r="E303" s="89"/>
      <c r="G303" s="89"/>
      <c r="H303" s="89"/>
    </row>
    <row r="304" spans="1:8" ht="12.75">
      <c r="A304" s="109"/>
      <c r="B304" s="89"/>
      <c r="C304" s="89"/>
      <c r="D304" s="89"/>
      <c r="E304" s="89"/>
      <c r="G304" s="89"/>
      <c r="H304" s="89"/>
    </row>
    <row r="305" spans="1:8" ht="12.75">
      <c r="A305" s="109"/>
      <c r="B305" s="89"/>
      <c r="C305" s="89"/>
      <c r="D305" s="89"/>
      <c r="E305" s="89"/>
      <c r="G305" s="89"/>
      <c r="H305" s="89"/>
    </row>
    <row r="306" spans="1:8" ht="12.75">
      <c r="A306" s="109"/>
      <c r="B306" s="89"/>
      <c r="C306" s="89"/>
      <c r="D306" s="89"/>
      <c r="E306" s="89"/>
      <c r="G306" s="89"/>
      <c r="H306" s="89"/>
    </row>
    <row r="307" spans="1:8" ht="12.75">
      <c r="A307" s="109"/>
      <c r="B307" s="89"/>
      <c r="C307" s="89"/>
      <c r="D307" s="89"/>
      <c r="E307" s="89"/>
      <c r="G307" s="89"/>
      <c r="H307" s="89"/>
    </row>
    <row r="308" spans="1:8" ht="12.75">
      <c r="A308" s="109"/>
      <c r="B308" s="89"/>
      <c r="C308" s="89"/>
      <c r="D308" s="89"/>
      <c r="E308" s="89"/>
      <c r="G308" s="89"/>
      <c r="H308" s="89"/>
    </row>
    <row r="309" spans="1:8" ht="12.75">
      <c r="A309" s="109"/>
      <c r="B309" s="89"/>
      <c r="C309" s="89"/>
      <c r="D309" s="89"/>
      <c r="E309" s="89"/>
      <c r="G309" s="89"/>
      <c r="H309" s="89"/>
    </row>
    <row r="310" spans="1:8" ht="12.75">
      <c r="A310" s="109"/>
      <c r="B310" s="89"/>
      <c r="C310" s="89"/>
      <c r="D310" s="89"/>
      <c r="E310" s="89"/>
      <c r="G310" s="89"/>
      <c r="H310" s="89"/>
    </row>
    <row r="311" spans="1:8" ht="12.75">
      <c r="A311" s="109"/>
      <c r="B311" s="89"/>
      <c r="C311" s="89"/>
      <c r="D311" s="89"/>
      <c r="E311" s="89"/>
      <c r="G311" s="89"/>
      <c r="H311" s="89"/>
    </row>
  </sheetData>
  <sheetProtection password="C3AC" sheet="1" objects="1" scenarios="1"/>
  <mergeCells count="24">
    <mergeCell ref="A19:H19"/>
    <mergeCell ref="B15:B16"/>
    <mergeCell ref="C15:C16"/>
    <mergeCell ref="F15:F16"/>
    <mergeCell ref="G15:G16"/>
    <mergeCell ref="H15:H16"/>
    <mergeCell ref="A17:H17"/>
    <mergeCell ref="B7:C7"/>
    <mergeCell ref="B11:C11"/>
    <mergeCell ref="B12:C12"/>
    <mergeCell ref="A13:D13"/>
    <mergeCell ref="E13:E16"/>
    <mergeCell ref="F13:H13"/>
    <mergeCell ref="A14:A16"/>
    <mergeCell ref="B14:C14"/>
    <mergeCell ref="D14:D16"/>
    <mergeCell ref="G14:H14"/>
    <mergeCell ref="K1:V1"/>
    <mergeCell ref="B6:C6"/>
    <mergeCell ref="A1:H1"/>
    <mergeCell ref="A2:H2"/>
    <mergeCell ref="B3:C3"/>
    <mergeCell ref="B4:C4"/>
    <mergeCell ref="B5:C5"/>
  </mergeCells>
  <dataValidations count="2" disablePrompts="1">
    <dataValidation type="list" allowBlank="1" showInputMessage="1" showErrorMessage="1" sqref="F11">
      <formula1>"Predicted,Predicted &amp; Expected"</formula1>
    </dataValidation>
    <dataValidation type="list" allowBlank="1" showInputMessage="1" showErrorMessage="1" sqref="F7">
      <formula1>"Yes,No"</formula1>
    </dataValidation>
  </dataValidations>
  <printOptions/>
  <pageMargins left="0.7" right="0.7" top="0.75" bottom="0.75" header="0.3" footer="0.3"/>
  <pageSetup fitToHeight="0" fitToWidth="1" horizontalDpi="600" verticalDpi="600" orientation="landscape" scale="94"/>
  <headerFooter>
    <oddFooter>&amp;C&amp;G</oddFooter>
  </headerFooter>
  <colBreaks count="1" manualBreakCount="1">
    <brk id="6" max="16383" man="1"/>
  </colBreaks>
  <drawing r:id="rId1"/>
  <legacyDrawingHF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BE36"/>
  <sheetViews>
    <sheetView zoomScalePageLayoutView="90" workbookViewId="0" topLeftCell="A1">
      <selection activeCell="A3" sqref="A3"/>
    </sheetView>
  </sheetViews>
  <sheetFormatPr defaultColWidth="9.140625" defaultRowHeight="12.75"/>
  <cols>
    <col min="1" max="1" width="25.421875" style="256" customWidth="1"/>
    <col min="2" max="7" width="13.28125" style="256" customWidth="1"/>
    <col min="8" max="9" width="13.28125" style="194" customWidth="1"/>
    <col min="10" max="10" width="13.28125" style="256" customWidth="1"/>
    <col min="11" max="12" width="9.140625" style="194" customWidth="1"/>
    <col min="13" max="13" width="9.8515625" style="194" customWidth="1"/>
    <col min="14" max="16384" width="9.140625" style="194" customWidth="1"/>
  </cols>
  <sheetData>
    <row r="1" spans="1:24" ht="27" customHeight="1" thickBot="1" thickTop="1">
      <c r="A1" s="441" t="s">
        <v>410</v>
      </c>
      <c r="B1" s="441"/>
      <c r="C1" s="441"/>
      <c r="D1" s="441"/>
      <c r="E1" s="441"/>
      <c r="F1" s="441"/>
      <c r="G1" s="441"/>
      <c r="H1" s="441"/>
      <c r="I1" s="441"/>
      <c r="J1" s="441"/>
      <c r="N1" s="435" t="s">
        <v>460</v>
      </c>
      <c r="O1" s="435"/>
      <c r="P1" s="435"/>
      <c r="Q1" s="435"/>
      <c r="R1" s="435"/>
      <c r="S1" s="435"/>
      <c r="T1" s="435"/>
      <c r="U1" s="435"/>
      <c r="V1" s="435"/>
      <c r="W1" s="435"/>
      <c r="X1" s="435"/>
    </row>
    <row r="2" spans="1:24" ht="13.5" thickTop="1">
      <c r="A2" s="442" t="s">
        <v>1</v>
      </c>
      <c r="B2" s="442"/>
      <c r="C2" s="442"/>
      <c r="D2" s="442"/>
      <c r="E2" s="442"/>
      <c r="F2" s="442"/>
      <c r="G2" s="442"/>
      <c r="H2" s="442"/>
      <c r="I2" s="442"/>
      <c r="J2" s="442"/>
      <c r="N2" s="296"/>
      <c r="O2" s="297"/>
      <c r="P2" s="297"/>
      <c r="Q2" s="297"/>
      <c r="R2" s="297"/>
      <c r="S2" s="297"/>
      <c r="T2" s="297"/>
      <c r="U2" s="297"/>
      <c r="V2" s="297"/>
      <c r="W2" s="297"/>
      <c r="X2" s="298"/>
    </row>
    <row r="3" spans="1:24" ht="12.75">
      <c r="A3" s="215" t="s">
        <v>302</v>
      </c>
      <c r="B3" s="443" t="str">
        <f>'Project Information'!B3</f>
        <v>Practical Case Study</v>
      </c>
      <c r="C3" s="444"/>
      <c r="D3" s="444"/>
      <c r="E3" s="444"/>
      <c r="F3" s="444"/>
      <c r="G3" s="444"/>
      <c r="H3" s="444"/>
      <c r="I3" s="444"/>
      <c r="J3" s="444"/>
      <c r="N3" s="299"/>
      <c r="O3" s="300"/>
      <c r="P3" s="300"/>
      <c r="Q3" s="300"/>
      <c r="R3" s="300"/>
      <c r="S3" s="300"/>
      <c r="T3" s="300"/>
      <c r="U3" s="300"/>
      <c r="V3" s="300"/>
      <c r="W3" s="300"/>
      <c r="X3" s="301"/>
    </row>
    <row r="4" spans="1:24" ht="13.9" customHeight="1">
      <c r="A4" s="216" t="s">
        <v>306</v>
      </c>
      <c r="B4" s="445" t="str">
        <f>'Project Information'!B4</f>
        <v>Three Signalized Intersections</v>
      </c>
      <c r="C4" s="437"/>
      <c r="D4" s="437"/>
      <c r="E4" s="437"/>
      <c r="F4" s="437"/>
      <c r="G4" s="437"/>
      <c r="H4" s="437"/>
      <c r="I4" s="437"/>
      <c r="J4" s="437"/>
      <c r="N4" s="299"/>
      <c r="O4" s="300"/>
      <c r="P4" s="300"/>
      <c r="Q4" s="300"/>
      <c r="R4" s="300"/>
      <c r="S4" s="300"/>
      <c r="T4" s="300"/>
      <c r="U4" s="300"/>
      <c r="V4" s="300"/>
      <c r="W4" s="300"/>
      <c r="X4" s="301"/>
    </row>
    <row r="5" spans="1:24" ht="12.75">
      <c r="A5" s="217" t="s">
        <v>309</v>
      </c>
      <c r="B5" s="445" t="str">
        <f>'Project Information'!B5</f>
        <v>STARS Report A-1</v>
      </c>
      <c r="C5" s="437"/>
      <c r="D5" s="437"/>
      <c r="E5" s="437"/>
      <c r="F5" s="437"/>
      <c r="G5" s="437"/>
      <c r="H5" s="437"/>
      <c r="I5" s="437"/>
      <c r="J5" s="437"/>
      <c r="N5" s="299"/>
      <c r="O5" s="300"/>
      <c r="P5" s="300"/>
      <c r="Q5" s="300"/>
      <c r="R5" s="300"/>
      <c r="S5" s="300"/>
      <c r="T5" s="300"/>
      <c r="U5" s="300"/>
      <c r="V5" s="300"/>
      <c r="W5" s="300"/>
      <c r="X5" s="301"/>
    </row>
    <row r="6" spans="1:24" ht="12.75">
      <c r="A6" s="217" t="s">
        <v>2</v>
      </c>
      <c r="B6" s="445" t="str">
        <f>'Project Information'!B6</f>
        <v>John Smith</v>
      </c>
      <c r="C6" s="437"/>
      <c r="D6" s="437"/>
      <c r="E6" s="437"/>
      <c r="F6" s="437"/>
      <c r="G6" s="437"/>
      <c r="H6" s="437"/>
      <c r="I6" s="437"/>
      <c r="J6" s="437"/>
      <c r="N6" s="299"/>
      <c r="O6" s="300"/>
      <c r="P6" s="300"/>
      <c r="Q6" s="300"/>
      <c r="R6" s="300"/>
      <c r="S6" s="300"/>
      <c r="T6" s="300"/>
      <c r="U6" s="300"/>
      <c r="V6" s="300"/>
      <c r="W6" s="300"/>
      <c r="X6" s="301"/>
    </row>
    <row r="7" spans="1:24" ht="12.75">
      <c r="A7" s="217" t="s">
        <v>312</v>
      </c>
      <c r="B7" s="445" t="str">
        <f>'Project Information'!B7</f>
        <v>ABC Company</v>
      </c>
      <c r="C7" s="437"/>
      <c r="D7" s="437"/>
      <c r="E7" s="437"/>
      <c r="F7" s="437"/>
      <c r="G7" s="437"/>
      <c r="H7" s="437"/>
      <c r="I7" s="437"/>
      <c r="J7" s="437"/>
      <c r="N7" s="299"/>
      <c r="O7" s="300"/>
      <c r="P7" s="300"/>
      <c r="Q7" s="300"/>
      <c r="R7" s="300"/>
      <c r="S7" s="300"/>
      <c r="T7" s="300"/>
      <c r="U7" s="300"/>
      <c r="V7" s="300"/>
      <c r="W7" s="300"/>
      <c r="X7" s="301"/>
    </row>
    <row r="8" spans="1:24" ht="12.75">
      <c r="A8" s="217" t="s">
        <v>304</v>
      </c>
      <c r="B8" s="445" t="str">
        <f>'Project Information'!F3</f>
        <v>email</v>
      </c>
      <c r="C8" s="437"/>
      <c r="D8" s="437"/>
      <c r="E8" s="437"/>
      <c r="F8" s="437"/>
      <c r="G8" s="437"/>
      <c r="H8" s="437"/>
      <c r="I8" s="437"/>
      <c r="J8" s="437"/>
      <c r="N8" s="299"/>
      <c r="O8" s="300"/>
      <c r="P8" s="300"/>
      <c r="Q8" s="300"/>
      <c r="R8" s="300"/>
      <c r="S8" s="300"/>
      <c r="T8" s="300"/>
      <c r="U8" s="300"/>
      <c r="V8" s="300"/>
      <c r="W8" s="300"/>
      <c r="X8" s="301"/>
    </row>
    <row r="9" spans="1:24" ht="12.75">
      <c r="A9" s="217" t="s">
        <v>308</v>
      </c>
      <c r="B9" s="446">
        <f>'Project Information'!F4</f>
        <v>1234567891</v>
      </c>
      <c r="C9" s="447"/>
      <c r="D9" s="447"/>
      <c r="E9" s="447"/>
      <c r="F9" s="447"/>
      <c r="G9" s="447"/>
      <c r="H9" s="447"/>
      <c r="I9" s="447"/>
      <c r="J9" s="447"/>
      <c r="N9" s="299"/>
      <c r="O9" s="300"/>
      <c r="P9" s="300"/>
      <c r="Q9" s="300"/>
      <c r="R9" s="300"/>
      <c r="S9" s="300"/>
      <c r="T9" s="300"/>
      <c r="U9" s="300"/>
      <c r="V9" s="300"/>
      <c r="W9" s="300"/>
      <c r="X9" s="301"/>
    </row>
    <row r="10" spans="1:24" ht="13.5" thickBot="1">
      <c r="A10" s="217" t="s">
        <v>401</v>
      </c>
      <c r="B10" s="448">
        <f>'Project Information'!F5</f>
        <v>40675</v>
      </c>
      <c r="C10" s="437"/>
      <c r="D10" s="437"/>
      <c r="E10" s="437"/>
      <c r="F10" s="437"/>
      <c r="G10" s="437"/>
      <c r="H10" s="437"/>
      <c r="I10" s="437"/>
      <c r="J10" s="437"/>
      <c r="N10" s="299"/>
      <c r="O10" s="300"/>
      <c r="P10" s="300"/>
      <c r="Q10" s="300"/>
      <c r="R10" s="300"/>
      <c r="S10" s="300"/>
      <c r="T10" s="300"/>
      <c r="U10" s="300"/>
      <c r="V10" s="300"/>
      <c r="W10" s="300"/>
      <c r="X10" s="301"/>
    </row>
    <row r="11" spans="1:50" s="217" customFormat="1" ht="259.5" customHeight="1" thickBot="1">
      <c r="A11" s="449" t="s">
        <v>402</v>
      </c>
      <c r="B11" s="449"/>
      <c r="C11" s="449"/>
      <c r="D11" s="449"/>
      <c r="E11" s="449"/>
      <c r="F11" s="449"/>
      <c r="G11" s="449"/>
      <c r="H11" s="449"/>
      <c r="I11" s="449"/>
      <c r="J11" s="449"/>
      <c r="K11" s="218"/>
      <c r="L11" s="219"/>
      <c r="M11" s="219"/>
      <c r="N11" s="302"/>
      <c r="O11" s="303"/>
      <c r="P11" s="303"/>
      <c r="Q11" s="303"/>
      <c r="R11" s="303"/>
      <c r="S11" s="303"/>
      <c r="T11" s="304"/>
      <c r="U11" s="304"/>
      <c r="V11" s="304"/>
      <c r="W11" s="305"/>
      <c r="X11" s="306"/>
      <c r="AE11" s="221"/>
      <c r="AF11" s="221"/>
      <c r="AG11" s="221"/>
      <c r="AH11" s="221"/>
      <c r="AI11" s="222"/>
      <c r="AJ11" s="222"/>
      <c r="AK11" s="222"/>
      <c r="AL11" s="222"/>
      <c r="AP11" s="223"/>
      <c r="AQ11" s="223"/>
      <c r="AR11" s="223"/>
      <c r="AS11" s="223"/>
      <c r="AT11" s="223"/>
      <c r="AU11" s="223"/>
      <c r="AV11" s="223"/>
      <c r="AW11" s="223"/>
      <c r="AX11" s="223"/>
    </row>
    <row r="12" spans="1:50" s="217" customFormat="1" ht="13.9" customHeight="1">
      <c r="A12" s="387"/>
      <c r="B12" s="436" t="s">
        <v>411</v>
      </c>
      <c r="C12" s="437"/>
      <c r="D12" s="438"/>
      <c r="E12" s="436" t="s">
        <v>412</v>
      </c>
      <c r="F12" s="439"/>
      <c r="G12" s="440"/>
      <c r="H12" s="436" t="s">
        <v>413</v>
      </c>
      <c r="I12" s="439"/>
      <c r="J12" s="439"/>
      <c r="K12" s="233"/>
      <c r="L12" s="233"/>
      <c r="M12" s="233"/>
      <c r="N12" s="307"/>
      <c r="O12" s="308"/>
      <c r="P12" s="308"/>
      <c r="Q12" s="308"/>
      <c r="R12" s="309"/>
      <c r="S12" s="309"/>
      <c r="T12" s="310"/>
      <c r="U12" s="310"/>
      <c r="V12" s="310"/>
      <c r="W12" s="305"/>
      <c r="X12" s="306"/>
      <c r="AE12" s="234"/>
      <c r="AO12" s="234"/>
      <c r="AP12" s="234"/>
      <c r="AQ12" s="234"/>
      <c r="AR12" s="234"/>
      <c r="AS12" s="234"/>
      <c r="AT12" s="234"/>
      <c r="AU12" s="234"/>
      <c r="AV12" s="234"/>
      <c r="AW12" s="234"/>
      <c r="AX12" s="234"/>
    </row>
    <row r="13" spans="1:50" s="217" customFormat="1" ht="18" customHeight="1" thickBot="1">
      <c r="A13" s="440" t="s">
        <v>414</v>
      </c>
      <c r="B13" s="451" t="s">
        <v>415</v>
      </c>
      <c r="C13" s="452"/>
      <c r="D13" s="453"/>
      <c r="E13" s="451" t="s">
        <v>416</v>
      </c>
      <c r="F13" s="454"/>
      <c r="G13" s="450"/>
      <c r="H13" s="451" t="s">
        <v>417</v>
      </c>
      <c r="I13" s="454"/>
      <c r="J13" s="454"/>
      <c r="K13" s="216"/>
      <c r="L13" s="245"/>
      <c r="M13" s="245"/>
      <c r="N13" s="311"/>
      <c r="O13" s="305"/>
      <c r="P13" s="310"/>
      <c r="Q13" s="305"/>
      <c r="R13" s="305"/>
      <c r="S13" s="305"/>
      <c r="T13" s="310"/>
      <c r="U13" s="310"/>
      <c r="V13" s="310"/>
      <c r="W13" s="305"/>
      <c r="X13" s="306"/>
      <c r="AE13" s="234"/>
      <c r="AF13" s="234"/>
      <c r="AG13" s="221"/>
      <c r="AH13" s="221"/>
      <c r="AI13" s="221"/>
      <c r="AJ13" s="221"/>
      <c r="AK13" s="221"/>
      <c r="AL13" s="221"/>
      <c r="AO13" s="234"/>
      <c r="AP13" s="234"/>
      <c r="AQ13" s="234"/>
      <c r="AR13" s="234"/>
      <c r="AS13" s="234"/>
      <c r="AT13" s="234"/>
      <c r="AU13" s="234"/>
      <c r="AV13" s="234"/>
      <c r="AW13" s="234"/>
      <c r="AX13" s="234"/>
    </row>
    <row r="14" spans="1:50" s="217" customFormat="1" ht="55.15" customHeight="1">
      <c r="A14" s="440"/>
      <c r="B14" s="246" t="s">
        <v>418</v>
      </c>
      <c r="C14" s="246" t="s">
        <v>419</v>
      </c>
      <c r="D14" s="455" t="s">
        <v>420</v>
      </c>
      <c r="E14" s="246" t="s">
        <v>418</v>
      </c>
      <c r="F14" s="246" t="s">
        <v>419</v>
      </c>
      <c r="G14" s="455" t="s">
        <v>420</v>
      </c>
      <c r="H14" s="246" t="s">
        <v>418</v>
      </c>
      <c r="I14" s="246" t="s">
        <v>421</v>
      </c>
      <c r="J14" s="457" t="s">
        <v>422</v>
      </c>
      <c r="K14" s="221"/>
      <c r="L14" s="247"/>
      <c r="M14" s="247"/>
      <c r="N14" s="312"/>
      <c r="O14" s="313"/>
      <c r="P14" s="313"/>
      <c r="Q14" s="313"/>
      <c r="R14" s="313"/>
      <c r="S14" s="313"/>
      <c r="T14" s="314"/>
      <c r="U14" s="310"/>
      <c r="V14" s="314"/>
      <c r="W14" s="305"/>
      <c r="X14" s="306"/>
      <c r="AE14" s="221"/>
      <c r="AF14" s="221"/>
      <c r="AG14" s="221"/>
      <c r="AH14" s="221"/>
      <c r="AI14" s="180"/>
      <c r="AJ14" s="180"/>
      <c r="AK14" s="180"/>
      <c r="AL14" s="180"/>
      <c r="AP14" s="223"/>
      <c r="AQ14" s="223"/>
      <c r="AR14" s="223"/>
      <c r="AS14" s="223"/>
      <c r="AT14" s="223"/>
      <c r="AU14" s="223"/>
      <c r="AV14" s="223"/>
      <c r="AW14" s="223"/>
      <c r="AX14" s="223"/>
    </row>
    <row r="15" spans="1:50" s="217" customFormat="1" ht="21" customHeight="1" thickBot="1">
      <c r="A15" s="450"/>
      <c r="B15" s="248" t="s">
        <v>423</v>
      </c>
      <c r="C15" s="248" t="s">
        <v>424</v>
      </c>
      <c r="D15" s="456"/>
      <c r="E15" s="248" t="s">
        <v>425</v>
      </c>
      <c r="F15" s="248" t="s">
        <v>426</v>
      </c>
      <c r="G15" s="456"/>
      <c r="H15" s="248" t="s">
        <v>427</v>
      </c>
      <c r="I15" s="248" t="s">
        <v>428</v>
      </c>
      <c r="J15" s="451"/>
      <c r="K15" s="218"/>
      <c r="L15" s="219"/>
      <c r="M15" s="219"/>
      <c r="N15" s="302"/>
      <c r="O15" s="303"/>
      <c r="P15" s="303"/>
      <c r="Q15" s="303"/>
      <c r="R15" s="303"/>
      <c r="S15" s="303"/>
      <c r="T15" s="304"/>
      <c r="U15" s="304"/>
      <c r="V15" s="304"/>
      <c r="W15" s="305"/>
      <c r="X15" s="306"/>
      <c r="AE15" s="221"/>
      <c r="AF15" s="221"/>
      <c r="AG15" s="221"/>
      <c r="AH15" s="221"/>
      <c r="AI15" s="222"/>
      <c r="AJ15" s="222"/>
      <c r="AK15" s="222"/>
      <c r="AL15" s="222"/>
      <c r="AP15" s="223"/>
      <c r="AQ15" s="223"/>
      <c r="AR15" s="223"/>
      <c r="AS15" s="223"/>
      <c r="AT15" s="223"/>
      <c r="AU15" s="223"/>
      <c r="AV15" s="223"/>
      <c r="AW15" s="223"/>
      <c r="AX15" s="223"/>
    </row>
    <row r="16" spans="1:50" s="217" customFormat="1" ht="12.75">
      <c r="A16" s="249" t="s">
        <v>429</v>
      </c>
      <c r="B16" s="211"/>
      <c r="C16" s="211"/>
      <c r="D16" s="211"/>
      <c r="E16" s="211"/>
      <c r="F16" s="211"/>
      <c r="G16" s="211"/>
      <c r="H16" s="211"/>
      <c r="I16" s="211"/>
      <c r="J16" s="212"/>
      <c r="K16" s="218"/>
      <c r="L16" s="219"/>
      <c r="M16" s="219"/>
      <c r="N16" s="302"/>
      <c r="O16" s="303"/>
      <c r="P16" s="303"/>
      <c r="Q16" s="303"/>
      <c r="R16" s="303"/>
      <c r="S16" s="303"/>
      <c r="T16" s="304"/>
      <c r="U16" s="304"/>
      <c r="V16" s="304"/>
      <c r="W16" s="305"/>
      <c r="X16" s="306"/>
      <c r="AE16" s="221"/>
      <c r="AF16" s="221"/>
      <c r="AG16" s="221"/>
      <c r="AH16" s="221"/>
      <c r="AI16" s="222"/>
      <c r="AJ16" s="222"/>
      <c r="AK16" s="222"/>
      <c r="AL16" s="222"/>
      <c r="AP16" s="223"/>
      <c r="AQ16" s="223"/>
      <c r="AR16" s="223"/>
      <c r="AS16" s="223"/>
      <c r="AT16" s="223"/>
      <c r="AU16" s="223"/>
      <c r="AV16" s="223"/>
      <c r="AW16" s="223"/>
      <c r="AX16" s="223"/>
    </row>
    <row r="17" spans="1:50" s="217" customFormat="1" ht="13.5" thickBot="1">
      <c r="A17" s="250"/>
      <c r="B17" s="328"/>
      <c r="C17" s="328"/>
      <c r="D17" s="328"/>
      <c r="E17" s="328"/>
      <c r="F17" s="328"/>
      <c r="G17" s="328"/>
      <c r="H17" s="328"/>
      <c r="I17" s="328"/>
      <c r="J17" s="362"/>
      <c r="K17" s="218"/>
      <c r="L17" s="219"/>
      <c r="M17" s="219"/>
      <c r="N17" s="315"/>
      <c r="O17" s="316"/>
      <c r="P17" s="316"/>
      <c r="Q17" s="316"/>
      <c r="R17" s="316"/>
      <c r="S17" s="316"/>
      <c r="T17" s="317"/>
      <c r="U17" s="317"/>
      <c r="V17" s="317"/>
      <c r="W17" s="318"/>
      <c r="X17" s="319"/>
      <c r="AE17" s="221"/>
      <c r="AF17" s="221"/>
      <c r="AG17" s="221"/>
      <c r="AH17" s="221"/>
      <c r="AI17" s="222"/>
      <c r="AJ17" s="222"/>
      <c r="AK17" s="222"/>
      <c r="AL17" s="222"/>
      <c r="AP17" s="223"/>
      <c r="AQ17" s="223"/>
      <c r="AR17" s="223"/>
      <c r="AS17" s="223"/>
      <c r="AT17" s="223"/>
      <c r="AU17" s="223"/>
      <c r="AV17" s="223"/>
      <c r="AW17" s="223"/>
      <c r="AX17" s="223"/>
    </row>
    <row r="18" spans="1:38" s="217" customFormat="1" ht="13.5" thickTop="1">
      <c r="A18" s="251" t="s">
        <v>430</v>
      </c>
      <c r="B18" s="332"/>
      <c r="C18" s="332"/>
      <c r="D18" s="332"/>
      <c r="E18" s="332"/>
      <c r="F18" s="332"/>
      <c r="G18" s="332"/>
      <c r="H18" s="332"/>
      <c r="I18" s="332"/>
      <c r="J18" s="345"/>
      <c r="K18" s="233"/>
      <c r="L18" s="233"/>
      <c r="M18" s="233"/>
      <c r="N18" s="233"/>
      <c r="O18" s="233"/>
      <c r="P18" s="233"/>
      <c r="Q18" s="233"/>
      <c r="R18" s="216"/>
      <c r="S18" s="216"/>
      <c r="T18" s="221"/>
      <c r="U18" s="221"/>
      <c r="V18" s="221"/>
      <c r="W18" s="221"/>
      <c r="X18" s="221"/>
      <c r="Y18" s="221"/>
      <c r="Z18" s="221"/>
      <c r="AA18" s="221"/>
      <c r="AB18" s="221"/>
      <c r="AE18" s="234"/>
      <c r="AF18" s="234"/>
      <c r="AG18" s="234"/>
      <c r="AH18" s="234"/>
      <c r="AI18" s="234"/>
      <c r="AJ18" s="221"/>
      <c r="AK18" s="221"/>
      <c r="AL18" s="221"/>
    </row>
    <row r="19" spans="1:38" s="217" customFormat="1" ht="13.5" thickBot="1">
      <c r="A19" s="252"/>
      <c r="B19" s="332"/>
      <c r="C19" s="332"/>
      <c r="D19" s="332"/>
      <c r="E19" s="332"/>
      <c r="F19" s="332"/>
      <c r="G19" s="332"/>
      <c r="H19" s="332"/>
      <c r="I19" s="332"/>
      <c r="J19" s="345"/>
      <c r="K19" s="233"/>
      <c r="L19" s="233"/>
      <c r="M19" s="233"/>
      <c r="N19" s="233"/>
      <c r="O19" s="233"/>
      <c r="P19" s="233"/>
      <c r="Q19" s="233"/>
      <c r="R19" s="216"/>
      <c r="S19" s="216"/>
      <c r="T19" s="221"/>
      <c r="U19" s="221"/>
      <c r="V19" s="221"/>
      <c r="W19" s="221"/>
      <c r="X19" s="221"/>
      <c r="Y19" s="221"/>
      <c r="Z19" s="221"/>
      <c r="AA19" s="221"/>
      <c r="AB19" s="221"/>
      <c r="AE19" s="234"/>
      <c r="AF19" s="234"/>
      <c r="AG19" s="234"/>
      <c r="AH19" s="234"/>
      <c r="AI19" s="234"/>
      <c r="AJ19" s="221"/>
      <c r="AK19" s="221"/>
      <c r="AL19" s="221"/>
    </row>
    <row r="20" spans="1:38" s="217" customFormat="1" ht="14.25" thickBot="1" thickTop="1">
      <c r="A20" s="253" t="s">
        <v>256</v>
      </c>
      <c r="B20" s="184"/>
      <c r="C20" s="184"/>
      <c r="D20" s="184"/>
      <c r="E20" s="184"/>
      <c r="F20" s="184"/>
      <c r="G20" s="184"/>
      <c r="H20" s="184"/>
      <c r="I20" s="184"/>
      <c r="J20" s="363"/>
      <c r="K20" s="220"/>
      <c r="L20" s="220"/>
      <c r="M20" s="220"/>
      <c r="N20" s="220"/>
      <c r="O20" s="220"/>
      <c r="P20" s="220"/>
      <c r="Q20" s="220"/>
      <c r="R20" s="220"/>
      <c r="S20" s="220"/>
      <c r="T20" s="220"/>
      <c r="U20" s="220"/>
      <c r="V20" s="220"/>
      <c r="W20" s="220"/>
      <c r="X20" s="220"/>
      <c r="Y20" s="220"/>
      <c r="Z20" s="220"/>
      <c r="AA20" s="220"/>
      <c r="AB20" s="220"/>
      <c r="AE20" s="160"/>
      <c r="AF20" s="160"/>
      <c r="AG20" s="221"/>
      <c r="AH20" s="221"/>
      <c r="AI20" s="222"/>
      <c r="AJ20" s="222"/>
      <c r="AK20" s="222"/>
      <c r="AL20" s="222"/>
    </row>
    <row r="21" spans="1:10" ht="13.5" thickBot="1">
      <c r="A21" s="148"/>
      <c r="B21" s="214"/>
      <c r="C21" s="214"/>
      <c r="D21" s="214"/>
      <c r="E21" s="214"/>
      <c r="F21" s="214"/>
      <c r="G21" s="214"/>
      <c r="H21" s="254"/>
      <c r="I21" s="254"/>
      <c r="J21" s="214"/>
    </row>
    <row r="22" spans="1:10" ht="12.75">
      <c r="A22" s="458" t="s">
        <v>480</v>
      </c>
      <c r="B22" s="458"/>
      <c r="C22" s="458"/>
      <c r="D22" s="458"/>
      <c r="E22" s="458"/>
      <c r="F22" s="458"/>
      <c r="G22" s="458"/>
      <c r="H22" s="458"/>
      <c r="I22" s="458"/>
      <c r="J22" s="458"/>
    </row>
    <row r="23" spans="1:10" ht="13.15" customHeight="1" thickBot="1">
      <c r="A23" s="459"/>
      <c r="B23" s="459"/>
      <c r="C23" s="459"/>
      <c r="D23" s="459"/>
      <c r="E23" s="459"/>
      <c r="F23" s="459"/>
      <c r="G23" s="459"/>
      <c r="H23" s="459"/>
      <c r="I23" s="459"/>
      <c r="J23" s="459"/>
    </row>
    <row r="24" spans="1:10" ht="14.25">
      <c r="A24" s="439" t="s">
        <v>108</v>
      </c>
      <c r="B24" s="439"/>
      <c r="C24" s="439"/>
      <c r="D24" s="440"/>
      <c r="E24" s="462" t="s">
        <v>479</v>
      </c>
      <c r="F24" s="462"/>
      <c r="G24" s="462" t="s">
        <v>481</v>
      </c>
      <c r="H24" s="462"/>
      <c r="I24" s="462" t="s">
        <v>405</v>
      </c>
      <c r="J24" s="463"/>
    </row>
    <row r="25" spans="1:10" ht="64.5" customHeight="1">
      <c r="A25" s="460"/>
      <c r="B25" s="460"/>
      <c r="C25" s="460"/>
      <c r="D25" s="461"/>
      <c r="E25" s="464" t="s">
        <v>431</v>
      </c>
      <c r="F25" s="464"/>
      <c r="G25" s="464" t="s">
        <v>432</v>
      </c>
      <c r="H25" s="464"/>
      <c r="I25" s="464" t="s">
        <v>433</v>
      </c>
      <c r="J25" s="465"/>
    </row>
    <row r="26" spans="1:10" ht="12.75">
      <c r="A26" s="466" t="s">
        <v>434</v>
      </c>
      <c r="B26" s="467"/>
      <c r="C26" s="467"/>
      <c r="D26" s="467"/>
      <c r="E26" s="468">
        <f>+E20</f>
        <v>0</v>
      </c>
      <c r="F26" s="468"/>
      <c r="G26" s="468">
        <f>+F20</f>
        <v>0</v>
      </c>
      <c r="H26" s="468"/>
      <c r="I26" s="468">
        <f>+IF(G26&gt;=E26,+G26-E26,"N/A")</f>
        <v>0</v>
      </c>
      <c r="J26" s="469"/>
    </row>
    <row r="27" spans="1:10" ht="12.75">
      <c r="A27" s="466" t="s">
        <v>435</v>
      </c>
      <c r="B27" s="467"/>
      <c r="C27" s="467"/>
      <c r="D27" s="467"/>
      <c r="E27" s="468">
        <f>+H20</f>
        <v>0</v>
      </c>
      <c r="F27" s="468"/>
      <c r="G27" s="468">
        <f>+I20</f>
        <v>0</v>
      </c>
      <c r="H27" s="468"/>
      <c r="I27" s="468">
        <f>+IF(G27&gt;=E27,+G27-E27,"N/A")</f>
        <v>0</v>
      </c>
      <c r="J27" s="469"/>
    </row>
    <row r="28" spans="1:10" ht="13.5" thickBot="1">
      <c r="A28" s="476" t="s">
        <v>400</v>
      </c>
      <c r="B28" s="477"/>
      <c r="C28" s="477"/>
      <c r="D28" s="477"/>
      <c r="E28" s="478">
        <f>+B20</f>
        <v>0</v>
      </c>
      <c r="F28" s="478"/>
      <c r="G28" s="478">
        <f>+C20</f>
        <v>0</v>
      </c>
      <c r="H28" s="478"/>
      <c r="I28" s="479">
        <f>+IF(G28&gt;=E28,+G28-E28,"N/A")</f>
        <v>0</v>
      </c>
      <c r="J28" s="480"/>
    </row>
    <row r="29" spans="1:10" ht="13.5" thickBot="1">
      <c r="A29" s="233"/>
      <c r="B29" s="233"/>
      <c r="C29" s="233"/>
      <c r="D29" s="234"/>
      <c r="E29" s="235"/>
      <c r="F29" s="234"/>
      <c r="G29" s="234"/>
      <c r="H29" s="234"/>
      <c r="I29" s="217"/>
      <c r="J29" s="217"/>
    </row>
    <row r="30" spans="1:57" ht="14.25" thickBot="1" thickTop="1">
      <c r="A30" s="216"/>
      <c r="B30" s="216"/>
      <c r="C30" s="216"/>
      <c r="D30" s="236"/>
      <c r="E30" s="237"/>
      <c r="F30" s="217"/>
      <c r="G30" s="237"/>
      <c r="H30" s="217"/>
      <c r="I30" s="217"/>
      <c r="J30" s="217"/>
      <c r="AV30" s="470" t="s">
        <v>402</v>
      </c>
      <c r="AW30" s="470"/>
      <c r="AX30" s="470"/>
      <c r="AY30" s="470"/>
      <c r="AZ30" s="470"/>
      <c r="BA30" s="470"/>
      <c r="BB30" s="470"/>
      <c r="BC30" s="470"/>
      <c r="BD30" s="470"/>
      <c r="BE30" s="470"/>
    </row>
    <row r="31" spans="1:50" ht="16.5" thickTop="1">
      <c r="A31" s="238" t="s">
        <v>409</v>
      </c>
      <c r="B31" s="239"/>
      <c r="C31" s="239"/>
      <c r="D31" s="240"/>
      <c r="E31" s="239"/>
      <c r="F31" s="239"/>
      <c r="G31" s="239"/>
      <c r="H31" s="239"/>
      <c r="I31" s="217"/>
      <c r="J31" s="217"/>
      <c r="AV31" s="471" t="s">
        <v>412</v>
      </c>
      <c r="AW31" s="472"/>
      <c r="AX31" s="473"/>
    </row>
    <row r="32" spans="1:10" ht="12.75">
      <c r="A32" s="255" t="s">
        <v>436</v>
      </c>
      <c r="B32" s="239"/>
      <c r="C32" s="239"/>
      <c r="D32" s="240"/>
      <c r="E32" s="239"/>
      <c r="F32" s="239"/>
      <c r="G32" s="239"/>
      <c r="H32" s="239"/>
      <c r="I32" s="217"/>
      <c r="J32" s="217"/>
    </row>
    <row r="33" spans="1:10" ht="35.1" customHeight="1">
      <c r="A33" s="474" t="str">
        <f>_xlfn.IFERROR(+CONCATENATE("1.  It is anticipated that the project will, on average, experience ",+ROUND(G28,1)," crashes per year (",ROUND(G26,1)," fatal and injury crashes per year; and ",+ROUND(G27,1)," property damage only crashes per year)."),"")</f>
        <v>1.  It is anticipated that the project will, on average, experience 0 crashes per year (0 fatal and injury crashes per year; and 0 property damage only crashes per year).</v>
      </c>
      <c r="B33" s="474"/>
      <c r="C33" s="474"/>
      <c r="D33" s="474"/>
      <c r="E33" s="474"/>
      <c r="F33" s="474"/>
      <c r="G33" s="474"/>
      <c r="H33" s="474"/>
      <c r="I33" s="474"/>
      <c r="J33" s="474"/>
    </row>
    <row r="34" spans="1:10" ht="35.1" customHeight="1">
      <c r="A34" s="481" t="str">
        <f>_xlfn.IFERROR(+CONCATENATE("2. A similar project is anticipated, on average, to experience ",+(ROUND(E28,1))," crashes per year (",+ROUND(E26,1)," fatal and injury crashes per year; and ",+ROUND(E27,1)," property damage only crashes per year)."),"")</f>
        <v>2. A similar project is anticipated, on average, to experience 0 crashes per year (0 fatal and injury crashes per year; and 0 property damage only crashes per year).</v>
      </c>
      <c r="B34" s="481"/>
      <c r="C34" s="481"/>
      <c r="D34" s="481"/>
      <c r="E34" s="481"/>
      <c r="F34" s="481"/>
      <c r="G34" s="481"/>
      <c r="H34" s="481"/>
      <c r="I34" s="481"/>
      <c r="J34" s="481"/>
    </row>
    <row r="35" spans="1:10" ht="35.1" customHeight="1">
      <c r="A35" s="474" t="str">
        <f>_xlfn.IFERROR(+IF(I28="N/A","",+CONCATENATE("3.  It is anticipated the project has, on average, a potential for safety improvement of ",ROUND(I28,1)," crashes per year (",+ROUND(I26,1)," fatal and injury crashes per year; and ",+ROUND(I27,1)," property damage only crashes per year).")),"")</f>
        <v>3.  It is anticipated the project has, on average, a potential for safety improvement of 0 crashes per year (0 fatal and injury crashes per year; and 0 property damage only crashes per year).</v>
      </c>
      <c r="B35" s="474"/>
      <c r="C35" s="474"/>
      <c r="D35" s="474"/>
      <c r="E35" s="474"/>
      <c r="F35" s="474"/>
      <c r="G35" s="474"/>
      <c r="H35" s="474"/>
      <c r="I35" s="474"/>
      <c r="J35" s="474"/>
    </row>
    <row r="36" spans="1:10" ht="12.75">
      <c r="A36" s="475"/>
      <c r="B36" s="475"/>
      <c r="C36" s="475"/>
      <c r="D36" s="475"/>
      <c r="E36" s="475"/>
      <c r="F36" s="475"/>
      <c r="G36" s="475"/>
      <c r="H36" s="475"/>
      <c r="I36" s="475"/>
      <c r="J36" s="475"/>
    </row>
  </sheetData>
  <sheetProtection password="C3AC" sheet="1" objects="1" scenarios="1"/>
  <mergeCells count="48">
    <mergeCell ref="AV30:BE30"/>
    <mergeCell ref="AV31:AX31"/>
    <mergeCell ref="A35:J35"/>
    <mergeCell ref="A36:J36"/>
    <mergeCell ref="A28:D28"/>
    <mergeCell ref="E28:F28"/>
    <mergeCell ref="G28:H28"/>
    <mergeCell ref="I28:J28"/>
    <mergeCell ref="A33:J33"/>
    <mergeCell ref="A34:J34"/>
    <mergeCell ref="A26:D26"/>
    <mergeCell ref="E26:F26"/>
    <mergeCell ref="G26:H26"/>
    <mergeCell ref="I26:J26"/>
    <mergeCell ref="A27:D27"/>
    <mergeCell ref="E27:F27"/>
    <mergeCell ref="G27:H27"/>
    <mergeCell ref="I27:J27"/>
    <mergeCell ref="A22:J23"/>
    <mergeCell ref="A24:D25"/>
    <mergeCell ref="E24:F24"/>
    <mergeCell ref="G24:H24"/>
    <mergeCell ref="I24:J24"/>
    <mergeCell ref="E25:F25"/>
    <mergeCell ref="G25:H25"/>
    <mergeCell ref="I25:J25"/>
    <mergeCell ref="A13:A15"/>
    <mergeCell ref="B13:D13"/>
    <mergeCell ref="E13:G13"/>
    <mergeCell ref="H13:J13"/>
    <mergeCell ref="D14:D15"/>
    <mergeCell ref="G14:G15"/>
    <mergeCell ref="J14:J15"/>
    <mergeCell ref="N1:X1"/>
    <mergeCell ref="B12:D12"/>
    <mergeCell ref="E12:G12"/>
    <mergeCell ref="H12:J12"/>
    <mergeCell ref="A1:J1"/>
    <mergeCell ref="A2:J2"/>
    <mergeCell ref="B3:J3"/>
    <mergeCell ref="B4:J4"/>
    <mergeCell ref="B5:J5"/>
    <mergeCell ref="B6:J6"/>
    <mergeCell ref="B7:J7"/>
    <mergeCell ref="B8:J8"/>
    <mergeCell ref="B9:J9"/>
    <mergeCell ref="B10:J10"/>
    <mergeCell ref="A11:J11"/>
  </mergeCells>
  <dataValidations count="1" disablePrompts="1">
    <dataValidation type="list" allowBlank="1" showInputMessage="1" showErrorMessage="1" sqref="K14">
      <formula1>Local</formula1>
    </dataValidation>
  </dataValidations>
  <printOptions/>
  <pageMargins left="0.7" right="0.7" top="0.75" bottom="0.75" header="0.3" footer="0.3"/>
  <pageSetup fitToHeight="0" fitToWidth="1" horizontalDpi="600" verticalDpi="600" orientation="portrait" scale="64"/>
  <headerFooter>
    <oddFooter>&amp;C&amp;G</oddFooter>
  </headerFooter>
  <colBreaks count="1" manualBreakCount="1">
    <brk id="10" max="16383" man="1"/>
  </colBreaks>
  <drawing r:id="rId1"/>
  <legacyDrawingHF r:id="rId2"/>
</worksheet>
</file>

<file path=xl/worksheets/sheet4.xml><?xml version="1.0" encoding="utf-8"?>
<worksheet xmlns="http://schemas.openxmlformats.org/spreadsheetml/2006/main" xmlns:r="http://schemas.openxmlformats.org/officeDocument/2006/relationships">
  <sheetPr codeName="Sheet8">
    <pageSetUpPr fitToPage="1"/>
  </sheetPr>
  <dimension ref="A1:BC66"/>
  <sheetViews>
    <sheetView workbookViewId="0" topLeftCell="B3">
      <selection activeCell="B13" sqref="B13"/>
    </sheetView>
  </sheetViews>
  <sheetFormatPr defaultColWidth="9.140625" defaultRowHeight="12.75"/>
  <cols>
    <col min="1" max="1" width="13.7109375" style="154" hidden="1" customWidth="1"/>
    <col min="2" max="9" width="13.7109375" style="154" customWidth="1"/>
    <col min="10" max="10" width="15.28125" style="154" customWidth="1"/>
    <col min="11" max="11" width="13.7109375" style="154" customWidth="1"/>
    <col min="12" max="12" width="15.8515625" style="154" customWidth="1"/>
    <col min="13" max="19" width="13.7109375" style="154" customWidth="1"/>
    <col min="20" max="29" width="12.7109375" style="154" customWidth="1"/>
    <col min="30" max="35" width="9.140625" style="154" customWidth="1"/>
    <col min="36" max="36" width="11.00390625" style="154" customWidth="1"/>
    <col min="37" max="37" width="12.421875" style="154" customWidth="1"/>
    <col min="38" max="38" width="10.421875" style="154" customWidth="1"/>
    <col min="39" max="39" width="10.7109375" style="154" customWidth="1"/>
    <col min="40" max="40" width="12.421875" style="154" customWidth="1"/>
    <col min="41" max="41" width="10.421875" style="154" customWidth="1"/>
    <col min="42" max="42" width="11.7109375" style="154" customWidth="1"/>
    <col min="43" max="43" width="10.421875" style="154" customWidth="1"/>
    <col min="44" max="45" width="9.140625" style="154" customWidth="1"/>
    <col min="46" max="46" width="10.140625" style="154" customWidth="1"/>
    <col min="47" max="16384" width="9.140625" style="154" customWidth="1"/>
  </cols>
  <sheetData>
    <row r="1" spans="17:23" ht="12.75" hidden="1">
      <c r="Q1" s="160"/>
      <c r="W1" s="185"/>
    </row>
    <row r="2" spans="17:23" ht="13.5" hidden="1" thickBot="1">
      <c r="Q2" s="160"/>
      <c r="W2" s="185"/>
    </row>
    <row r="3" spans="1:55" ht="13.5" thickBot="1">
      <c r="A3" s="155"/>
      <c r="B3" s="482" t="s">
        <v>248</v>
      </c>
      <c r="C3" s="483"/>
      <c r="D3" s="483"/>
      <c r="E3" s="483"/>
      <c r="F3" s="483"/>
      <c r="G3" s="483"/>
      <c r="H3" s="483"/>
      <c r="I3" s="483"/>
      <c r="J3" s="483"/>
      <c r="K3" s="483"/>
      <c r="L3" s="483"/>
      <c r="M3" s="186"/>
      <c r="N3" s="155"/>
      <c r="O3" s="435" t="s">
        <v>460</v>
      </c>
      <c r="P3" s="435"/>
      <c r="Q3" s="435"/>
      <c r="R3" s="435"/>
      <c r="S3" s="435"/>
      <c r="T3" s="435"/>
      <c r="U3" s="435"/>
      <c r="V3" s="435"/>
      <c r="W3" s="435"/>
      <c r="X3" s="435"/>
      <c r="Y3" s="435"/>
      <c r="Z3" s="155"/>
      <c r="AA3" s="155"/>
      <c r="AJ3" s="155"/>
      <c r="AT3" s="155"/>
      <c r="AU3" s="155"/>
      <c r="AV3" s="155"/>
      <c r="AW3" s="155"/>
      <c r="AX3" s="155"/>
      <c r="AY3" s="155"/>
      <c r="AZ3" s="155"/>
      <c r="BA3" s="155"/>
      <c r="BB3" s="155"/>
      <c r="BC3" s="155"/>
    </row>
    <row r="4" spans="1:55" ht="14.25" thickBot="1" thickTop="1">
      <c r="A4" s="155"/>
      <c r="B4" s="484"/>
      <c r="C4" s="484"/>
      <c r="D4" s="484"/>
      <c r="E4" s="484"/>
      <c r="F4" s="484"/>
      <c r="G4" s="484"/>
      <c r="H4" s="484"/>
      <c r="I4" s="484"/>
      <c r="J4" s="484"/>
      <c r="K4" s="484"/>
      <c r="L4" s="484"/>
      <c r="M4" s="160"/>
      <c r="N4" s="155"/>
      <c r="O4" s="296"/>
      <c r="P4" s="297"/>
      <c r="Q4" s="297"/>
      <c r="R4" s="297"/>
      <c r="S4" s="297"/>
      <c r="T4" s="297"/>
      <c r="U4" s="297"/>
      <c r="V4" s="297"/>
      <c r="W4" s="297"/>
      <c r="X4" s="297"/>
      <c r="Y4" s="298"/>
      <c r="Z4" s="160"/>
      <c r="AA4" s="160"/>
      <c r="AT4" s="155"/>
      <c r="AU4" s="155"/>
      <c r="AV4" s="155"/>
      <c r="AW4" s="155"/>
      <c r="AX4" s="155"/>
      <c r="AY4" s="155"/>
      <c r="AZ4" s="155"/>
      <c r="BA4" s="155"/>
      <c r="BB4" s="155"/>
      <c r="BC4" s="155"/>
    </row>
    <row r="5" spans="2:55" ht="12.75">
      <c r="B5" s="485" t="s">
        <v>32</v>
      </c>
      <c r="C5" s="486"/>
      <c r="D5" s="163" t="s">
        <v>33</v>
      </c>
      <c r="E5" s="163" t="s">
        <v>34</v>
      </c>
      <c r="F5" s="163" t="s">
        <v>35</v>
      </c>
      <c r="G5" s="163" t="s">
        <v>36</v>
      </c>
      <c r="H5" s="163" t="s">
        <v>36</v>
      </c>
      <c r="I5" s="163" t="s">
        <v>36</v>
      </c>
      <c r="J5" s="163" t="s">
        <v>37</v>
      </c>
      <c r="K5" s="163" t="s">
        <v>38</v>
      </c>
      <c r="L5" s="187" t="s">
        <v>39</v>
      </c>
      <c r="M5" s="170"/>
      <c r="N5" s="175"/>
      <c r="O5" s="299"/>
      <c r="P5" s="300"/>
      <c r="Q5" s="300"/>
      <c r="R5" s="300"/>
      <c r="S5" s="300"/>
      <c r="T5" s="300"/>
      <c r="U5" s="300"/>
      <c r="V5" s="300"/>
      <c r="W5" s="300"/>
      <c r="X5" s="300"/>
      <c r="Y5" s="301"/>
      <c r="Z5" s="186"/>
      <c r="AA5" s="186"/>
      <c r="AJ5" s="155"/>
      <c r="AK5" s="155"/>
      <c r="AL5" s="155"/>
      <c r="AM5" s="160"/>
      <c r="AN5" s="155"/>
      <c r="AO5" s="160"/>
      <c r="AP5" s="160"/>
      <c r="AQ5" s="160"/>
      <c r="AT5" s="155"/>
      <c r="AU5" s="155"/>
      <c r="AV5" s="155"/>
      <c r="AW5" s="155"/>
      <c r="AX5" s="155"/>
      <c r="AY5" s="155"/>
      <c r="AZ5" s="155"/>
      <c r="BA5" s="155"/>
      <c r="BB5" s="155"/>
      <c r="BC5" s="155"/>
    </row>
    <row r="6" spans="2:55" ht="12.75" customHeight="1">
      <c r="B6" s="487" t="s">
        <v>249</v>
      </c>
      <c r="C6" s="488"/>
      <c r="D6" s="464" t="s">
        <v>109</v>
      </c>
      <c r="E6" s="493"/>
      <c r="F6" s="493"/>
      <c r="G6" s="526" t="s">
        <v>376</v>
      </c>
      <c r="H6" s="487"/>
      <c r="I6" s="527"/>
      <c r="J6" s="464" t="s">
        <v>81</v>
      </c>
      <c r="K6" s="464" t="s">
        <v>250</v>
      </c>
      <c r="L6" s="465" t="s">
        <v>377</v>
      </c>
      <c r="O6" s="299"/>
      <c r="P6" s="300"/>
      <c r="Q6" s="300"/>
      <c r="R6" s="300"/>
      <c r="S6" s="300"/>
      <c r="T6" s="300"/>
      <c r="U6" s="300"/>
      <c r="V6" s="300"/>
      <c r="W6" s="300"/>
      <c r="X6" s="300"/>
      <c r="Y6" s="301"/>
      <c r="Z6" s="155"/>
      <c r="AA6" s="155"/>
      <c r="AJ6" s="155"/>
      <c r="AK6" s="155"/>
      <c r="AL6" s="160"/>
      <c r="AM6" s="160"/>
      <c r="AN6" s="160"/>
      <c r="AO6" s="160"/>
      <c r="AP6" s="160"/>
      <c r="AQ6" s="160"/>
      <c r="AT6" s="155"/>
      <c r="AU6" s="155"/>
      <c r="AV6" s="155"/>
      <c r="AW6" s="155"/>
      <c r="AX6" s="155"/>
      <c r="AY6" s="155"/>
      <c r="AZ6" s="155"/>
      <c r="BA6" s="155"/>
      <c r="BB6" s="155"/>
      <c r="BC6" s="155"/>
    </row>
    <row r="7" spans="2:55" ht="12.75">
      <c r="B7" s="489"/>
      <c r="C7" s="490"/>
      <c r="D7" s="493"/>
      <c r="E7" s="493"/>
      <c r="F7" s="493"/>
      <c r="G7" s="436"/>
      <c r="H7" s="439"/>
      <c r="I7" s="440"/>
      <c r="J7" s="494"/>
      <c r="K7" s="493"/>
      <c r="L7" s="496"/>
      <c r="N7" s="160"/>
      <c r="O7" s="299"/>
      <c r="P7" s="300"/>
      <c r="Q7" s="300"/>
      <c r="R7" s="300"/>
      <c r="S7" s="300"/>
      <c r="T7" s="300"/>
      <c r="U7" s="300"/>
      <c r="V7" s="300"/>
      <c r="W7" s="300"/>
      <c r="X7" s="300"/>
      <c r="Y7" s="301"/>
      <c r="Z7" s="155"/>
      <c r="AA7" s="160"/>
      <c r="AJ7" s="160"/>
      <c r="AK7" s="160"/>
      <c r="AL7" s="160"/>
      <c r="AM7" s="160"/>
      <c r="AN7" s="180"/>
      <c r="AO7" s="180"/>
      <c r="AP7" s="180"/>
      <c r="AQ7" s="180"/>
      <c r="AU7" s="140"/>
      <c r="AV7" s="140"/>
      <c r="AW7" s="140"/>
      <c r="AX7" s="140"/>
      <c r="AY7" s="140"/>
      <c r="AZ7" s="140"/>
      <c r="BA7" s="140"/>
      <c r="BB7" s="140"/>
      <c r="BC7" s="140"/>
    </row>
    <row r="8" spans="2:55" ht="16.5" customHeight="1">
      <c r="B8" s="489"/>
      <c r="C8" s="490"/>
      <c r="D8" s="494"/>
      <c r="E8" s="494"/>
      <c r="F8" s="494"/>
      <c r="G8" s="436"/>
      <c r="H8" s="439"/>
      <c r="I8" s="440"/>
      <c r="J8" s="494"/>
      <c r="K8" s="494"/>
      <c r="L8" s="497"/>
      <c r="M8" s="152"/>
      <c r="O8" s="299"/>
      <c r="P8" s="300"/>
      <c r="Q8" s="300"/>
      <c r="R8" s="300"/>
      <c r="S8" s="300"/>
      <c r="T8" s="300"/>
      <c r="U8" s="300"/>
      <c r="V8" s="300"/>
      <c r="W8" s="300"/>
      <c r="X8" s="300"/>
      <c r="Y8" s="301"/>
      <c r="Z8" s="160"/>
      <c r="AA8" s="160"/>
      <c r="AJ8" s="160"/>
      <c r="AK8" s="160"/>
      <c r="AL8" s="160"/>
      <c r="AM8" s="160"/>
      <c r="AN8" s="180"/>
      <c r="AO8" s="180"/>
      <c r="AP8" s="180"/>
      <c r="AQ8" s="180"/>
      <c r="AU8" s="140"/>
      <c r="AV8" s="140"/>
      <c r="AW8" s="140"/>
      <c r="AX8" s="140"/>
      <c r="AY8" s="140"/>
      <c r="AZ8" s="140"/>
      <c r="BA8" s="140"/>
      <c r="BB8" s="140"/>
      <c r="BC8" s="140"/>
    </row>
    <row r="9" spans="1:55" ht="12.75">
      <c r="A9" s="155"/>
      <c r="B9" s="489"/>
      <c r="C9" s="490"/>
      <c r="D9" s="423" t="s">
        <v>378</v>
      </c>
      <c r="E9" s="423" t="s">
        <v>379</v>
      </c>
      <c r="F9" s="423" t="s">
        <v>380</v>
      </c>
      <c r="G9" s="423" t="s">
        <v>378</v>
      </c>
      <c r="H9" s="423" t="s">
        <v>379</v>
      </c>
      <c r="I9" s="423" t="s">
        <v>380</v>
      </c>
      <c r="J9" s="494"/>
      <c r="K9" s="423" t="s">
        <v>251</v>
      </c>
      <c r="L9" s="498" t="s">
        <v>252</v>
      </c>
      <c r="M9" s="170"/>
      <c r="O9" s="299"/>
      <c r="P9" s="300"/>
      <c r="Q9" s="300"/>
      <c r="R9" s="300"/>
      <c r="S9" s="300"/>
      <c r="T9" s="300"/>
      <c r="U9" s="300"/>
      <c r="V9" s="300"/>
      <c r="W9" s="300"/>
      <c r="X9" s="300"/>
      <c r="Y9" s="301"/>
      <c r="AJ9" s="160"/>
      <c r="AK9" s="160"/>
      <c r="AL9" s="140"/>
      <c r="AM9" s="160"/>
      <c r="AN9" s="140"/>
      <c r="AO9" s="140"/>
      <c r="AP9" s="189"/>
      <c r="AQ9" s="189"/>
      <c r="AU9" s="140"/>
      <c r="AV9" s="140"/>
      <c r="AW9" s="140"/>
      <c r="AX9" s="140"/>
      <c r="AY9" s="140"/>
      <c r="AZ9" s="140"/>
      <c r="BA9" s="140"/>
      <c r="BB9" s="140"/>
      <c r="BC9" s="140"/>
    </row>
    <row r="10" spans="1:55" ht="12.75">
      <c r="A10" s="155"/>
      <c r="B10" s="489"/>
      <c r="C10" s="490"/>
      <c r="D10" s="494"/>
      <c r="E10" s="494"/>
      <c r="F10" s="494"/>
      <c r="G10" s="494"/>
      <c r="H10" s="494"/>
      <c r="I10" s="494"/>
      <c r="J10" s="494"/>
      <c r="K10" s="423"/>
      <c r="L10" s="498"/>
      <c r="M10" s="170"/>
      <c r="O10" s="299"/>
      <c r="P10" s="300"/>
      <c r="Q10" s="300"/>
      <c r="R10" s="300"/>
      <c r="S10" s="300"/>
      <c r="T10" s="300"/>
      <c r="U10" s="300"/>
      <c r="V10" s="300"/>
      <c r="W10" s="300"/>
      <c r="X10" s="300"/>
      <c r="Y10" s="301"/>
      <c r="AJ10" s="160"/>
      <c r="AK10" s="160"/>
      <c r="AL10" s="140"/>
      <c r="AM10" s="160"/>
      <c r="AN10" s="140"/>
      <c r="AO10" s="140"/>
      <c r="AP10" s="189"/>
      <c r="AQ10" s="189"/>
      <c r="AU10" s="140"/>
      <c r="AV10" s="140"/>
      <c r="AW10" s="140"/>
      <c r="AX10" s="140"/>
      <c r="AY10" s="140"/>
      <c r="AZ10" s="140"/>
      <c r="BA10" s="140"/>
      <c r="BB10" s="140"/>
      <c r="BC10" s="140"/>
    </row>
    <row r="11" spans="2:55" ht="13.5" thickBot="1">
      <c r="B11" s="491"/>
      <c r="C11" s="492"/>
      <c r="D11" s="495"/>
      <c r="E11" s="495"/>
      <c r="F11" s="495"/>
      <c r="G11" s="495"/>
      <c r="H11" s="495"/>
      <c r="I11" s="495"/>
      <c r="J11" s="495"/>
      <c r="K11" s="495"/>
      <c r="L11" s="499"/>
      <c r="M11" s="185"/>
      <c r="N11" s="188"/>
      <c r="O11" s="299"/>
      <c r="P11" s="300"/>
      <c r="Q11" s="300"/>
      <c r="R11" s="300"/>
      <c r="S11" s="300"/>
      <c r="T11" s="300"/>
      <c r="U11" s="300"/>
      <c r="V11" s="300"/>
      <c r="W11" s="300"/>
      <c r="X11" s="300"/>
      <c r="Y11" s="301"/>
      <c r="Z11" s="177"/>
      <c r="AA11" s="177"/>
      <c r="AJ11" s="160"/>
      <c r="AK11" s="160"/>
      <c r="AL11" s="160"/>
      <c r="AM11" s="160"/>
      <c r="AN11" s="140"/>
      <c r="AO11" s="140"/>
      <c r="AP11" s="140"/>
      <c r="AQ11" s="140"/>
      <c r="AU11" s="140"/>
      <c r="AV11" s="140"/>
      <c r="AW11" s="140"/>
      <c r="AX11" s="140"/>
      <c r="AY11" s="140"/>
      <c r="AZ11" s="140"/>
      <c r="BA11" s="140"/>
      <c r="BB11" s="140"/>
      <c r="BC11" s="140"/>
    </row>
    <row r="12" spans="2:55" ht="12.75">
      <c r="B12" s="150" t="s">
        <v>253</v>
      </c>
      <c r="C12" s="150"/>
      <c r="D12" s="364"/>
      <c r="E12" s="364"/>
      <c r="F12" s="364"/>
      <c r="G12" s="364"/>
      <c r="H12" s="364"/>
      <c r="I12" s="364"/>
      <c r="J12" s="364"/>
      <c r="K12" s="364"/>
      <c r="L12" s="365"/>
      <c r="M12" s="185"/>
      <c r="N12" s="188"/>
      <c r="O12" s="299"/>
      <c r="P12" s="300"/>
      <c r="Q12" s="300"/>
      <c r="R12" s="300"/>
      <c r="S12" s="300"/>
      <c r="T12" s="300"/>
      <c r="U12" s="300"/>
      <c r="V12" s="300"/>
      <c r="W12" s="300"/>
      <c r="X12" s="300"/>
      <c r="Y12" s="301"/>
      <c r="Z12" s="177"/>
      <c r="AA12" s="177"/>
      <c r="AJ12" s="160"/>
      <c r="AK12" s="160"/>
      <c r="AL12" s="160"/>
      <c r="AM12" s="160"/>
      <c r="AN12" s="140"/>
      <c r="AO12" s="140"/>
      <c r="AP12" s="140"/>
      <c r="AQ12" s="140"/>
      <c r="AU12" s="140"/>
      <c r="AV12" s="140"/>
      <c r="AW12" s="140"/>
      <c r="AX12" s="140"/>
      <c r="AY12" s="140"/>
      <c r="AZ12" s="140"/>
      <c r="BA12" s="140"/>
      <c r="BB12" s="140"/>
      <c r="BC12" s="140"/>
    </row>
    <row r="13" spans="3:55" ht="13.5" thickBot="1">
      <c r="C13" s="170"/>
      <c r="D13" s="366"/>
      <c r="E13" s="366"/>
      <c r="F13" s="366"/>
      <c r="G13" s="367"/>
      <c r="H13" s="367"/>
      <c r="I13" s="367"/>
      <c r="J13" s="366"/>
      <c r="K13" s="366"/>
      <c r="L13" s="368"/>
      <c r="M13" s="185"/>
      <c r="N13" s="188"/>
      <c r="O13" s="302"/>
      <c r="P13" s="303"/>
      <c r="Q13" s="303"/>
      <c r="R13" s="303"/>
      <c r="S13" s="303"/>
      <c r="T13" s="303"/>
      <c r="U13" s="304"/>
      <c r="V13" s="304"/>
      <c r="W13" s="304"/>
      <c r="X13" s="305"/>
      <c r="Y13" s="306"/>
      <c r="Z13" s="177"/>
      <c r="AA13" s="177"/>
      <c r="AJ13" s="160"/>
      <c r="AK13" s="160"/>
      <c r="AL13" s="160"/>
      <c r="AM13" s="160"/>
      <c r="AN13" s="140"/>
      <c r="AO13" s="140"/>
      <c r="AP13" s="140"/>
      <c r="AQ13" s="140"/>
      <c r="AU13" s="140"/>
      <c r="AV13" s="140"/>
      <c r="AW13" s="140"/>
      <c r="AX13" s="140"/>
      <c r="AY13" s="140"/>
      <c r="AZ13" s="140"/>
      <c r="BA13" s="140"/>
      <c r="BB13" s="140"/>
      <c r="BC13" s="140"/>
    </row>
    <row r="14" spans="2:43" ht="12.75">
      <c r="B14" s="150" t="s">
        <v>254</v>
      </c>
      <c r="C14" s="150"/>
      <c r="D14" s="369"/>
      <c r="E14" s="369"/>
      <c r="F14" s="369"/>
      <c r="G14" s="370"/>
      <c r="H14" s="370"/>
      <c r="I14" s="370"/>
      <c r="J14" s="369"/>
      <c r="K14" s="369"/>
      <c r="L14" s="371"/>
      <c r="M14" s="186"/>
      <c r="N14" s="155"/>
      <c r="O14" s="307"/>
      <c r="P14" s="308"/>
      <c r="Q14" s="308"/>
      <c r="R14" s="308"/>
      <c r="S14" s="309"/>
      <c r="T14" s="309"/>
      <c r="U14" s="310"/>
      <c r="V14" s="310"/>
      <c r="W14" s="310"/>
      <c r="X14" s="305"/>
      <c r="Y14" s="306"/>
      <c r="Z14" s="160"/>
      <c r="AA14" s="160"/>
      <c r="AB14" s="160"/>
      <c r="AC14" s="160"/>
      <c r="AD14" s="160"/>
      <c r="AE14" s="160"/>
      <c r="AF14" s="160"/>
      <c r="AG14" s="160"/>
      <c r="AJ14" s="155"/>
      <c r="AK14" s="155"/>
      <c r="AL14" s="155"/>
      <c r="AM14" s="155"/>
      <c r="AN14" s="155"/>
      <c r="AO14" s="160"/>
      <c r="AP14" s="160"/>
      <c r="AQ14" s="160"/>
    </row>
    <row r="15" spans="3:43" ht="13.5" thickBot="1">
      <c r="C15" s="170"/>
      <c r="D15" s="366"/>
      <c r="E15" s="366"/>
      <c r="F15" s="366"/>
      <c r="G15" s="367"/>
      <c r="H15" s="367"/>
      <c r="I15" s="367"/>
      <c r="J15" s="366"/>
      <c r="K15" s="366"/>
      <c r="L15" s="368"/>
      <c r="M15" s="186"/>
      <c r="N15" s="155"/>
      <c r="O15" s="311"/>
      <c r="P15" s="305"/>
      <c r="Q15" s="310"/>
      <c r="R15" s="305"/>
      <c r="S15" s="305"/>
      <c r="T15" s="305"/>
      <c r="U15" s="310"/>
      <c r="V15" s="310"/>
      <c r="W15" s="310"/>
      <c r="X15" s="305"/>
      <c r="Y15" s="306"/>
      <c r="Z15" s="160"/>
      <c r="AA15" s="160"/>
      <c r="AB15" s="160"/>
      <c r="AC15" s="160"/>
      <c r="AD15" s="160"/>
      <c r="AE15" s="160"/>
      <c r="AF15" s="160"/>
      <c r="AG15" s="160"/>
      <c r="AJ15" s="155"/>
      <c r="AK15" s="155"/>
      <c r="AL15" s="155"/>
      <c r="AM15" s="155"/>
      <c r="AN15" s="155"/>
      <c r="AO15" s="160"/>
      <c r="AP15" s="160"/>
      <c r="AQ15" s="160"/>
    </row>
    <row r="16" spans="1:43" ht="14.25" thickBot="1" thickTop="1">
      <c r="A16" s="155"/>
      <c r="B16" s="533" t="s">
        <v>256</v>
      </c>
      <c r="C16" s="534"/>
      <c r="D16" s="181"/>
      <c r="E16" s="181"/>
      <c r="F16" s="181"/>
      <c r="G16" s="182"/>
      <c r="H16" s="182"/>
      <c r="I16" s="182"/>
      <c r="J16" s="183"/>
      <c r="K16" s="183"/>
      <c r="L16" s="372"/>
      <c r="M16" s="185"/>
      <c r="O16" s="312"/>
      <c r="P16" s="313"/>
      <c r="Q16" s="313"/>
      <c r="R16" s="313"/>
      <c r="S16" s="313"/>
      <c r="T16" s="313"/>
      <c r="U16" s="314"/>
      <c r="V16" s="310"/>
      <c r="W16" s="314"/>
      <c r="X16" s="305"/>
      <c r="Y16" s="306"/>
      <c r="Z16" s="177"/>
      <c r="AA16" s="177"/>
      <c r="AB16" s="177"/>
      <c r="AC16" s="177"/>
      <c r="AD16" s="177"/>
      <c r="AE16" s="177"/>
      <c r="AF16" s="177"/>
      <c r="AG16" s="177"/>
      <c r="AJ16" s="160"/>
      <c r="AK16" s="160"/>
      <c r="AL16" s="160"/>
      <c r="AM16" s="160"/>
      <c r="AN16" s="140"/>
      <c r="AO16" s="140"/>
      <c r="AP16" s="140"/>
      <c r="AQ16" s="140"/>
    </row>
    <row r="17" spans="1:43" ht="12.75">
      <c r="A17" s="169"/>
      <c r="B17" s="152"/>
      <c r="C17" s="169"/>
      <c r="D17" s="169"/>
      <c r="F17" s="169"/>
      <c r="J17" s="169"/>
      <c r="M17" s="185"/>
      <c r="O17" s="302"/>
      <c r="P17" s="303"/>
      <c r="Q17" s="303"/>
      <c r="R17" s="303"/>
      <c r="S17" s="303"/>
      <c r="T17" s="303"/>
      <c r="U17" s="304"/>
      <c r="V17" s="304"/>
      <c r="W17" s="304"/>
      <c r="X17" s="305"/>
      <c r="Y17" s="306"/>
      <c r="Z17" s="177"/>
      <c r="AA17" s="177"/>
      <c r="AB17" s="177"/>
      <c r="AC17" s="177"/>
      <c r="AD17" s="177"/>
      <c r="AE17" s="177"/>
      <c r="AF17" s="177"/>
      <c r="AG17" s="177"/>
      <c r="AJ17" s="160"/>
      <c r="AK17" s="160"/>
      <c r="AL17" s="140"/>
      <c r="AM17" s="140"/>
      <c r="AN17" s="140"/>
      <c r="AO17" s="140"/>
      <c r="AP17" s="140"/>
      <c r="AQ17" s="140"/>
    </row>
    <row r="18" spans="1:37" ht="12.75">
      <c r="A18" s="155"/>
      <c r="B18" s="152"/>
      <c r="C18" s="192"/>
      <c r="D18" s="155"/>
      <c r="E18" s="155"/>
      <c r="F18" s="155"/>
      <c r="G18" s="160"/>
      <c r="H18" s="160"/>
      <c r="I18" s="160"/>
      <c r="J18" s="155"/>
      <c r="M18" s="185"/>
      <c r="O18" s="302"/>
      <c r="P18" s="303"/>
      <c r="Q18" s="303"/>
      <c r="R18" s="303"/>
      <c r="S18" s="303"/>
      <c r="T18" s="303"/>
      <c r="U18" s="304"/>
      <c r="V18" s="304"/>
      <c r="W18" s="304"/>
      <c r="X18" s="305"/>
      <c r="Y18" s="306"/>
      <c r="Z18" s="177"/>
      <c r="AA18" s="177"/>
      <c r="AB18" s="177"/>
      <c r="AC18" s="177"/>
      <c r="AD18" s="177"/>
      <c r="AE18" s="177"/>
      <c r="AF18" s="177"/>
      <c r="AG18" s="177"/>
      <c r="AJ18" s="158"/>
      <c r="AK18" s="158"/>
    </row>
    <row r="19" spans="2:36" ht="13.5" thickBot="1">
      <c r="B19" s="152"/>
      <c r="C19" s="160"/>
      <c r="D19" s="160"/>
      <c r="E19" s="160"/>
      <c r="M19" s="185"/>
      <c r="O19" s="315"/>
      <c r="P19" s="316"/>
      <c r="Q19" s="316"/>
      <c r="R19" s="316"/>
      <c r="S19" s="316"/>
      <c r="T19" s="316"/>
      <c r="U19" s="317"/>
      <c r="V19" s="317"/>
      <c r="W19" s="317"/>
      <c r="X19" s="318"/>
      <c r="Y19" s="319"/>
      <c r="Z19" s="177"/>
      <c r="AA19" s="177"/>
      <c r="AB19" s="177"/>
      <c r="AC19" s="177"/>
      <c r="AD19" s="177"/>
      <c r="AE19" s="177"/>
      <c r="AF19" s="177"/>
      <c r="AG19" s="177"/>
      <c r="AJ19" s="160"/>
    </row>
    <row r="20" spans="3:37" ht="13.5" customHeight="1" thickTop="1">
      <c r="C20" s="482" t="s">
        <v>257</v>
      </c>
      <c r="D20" s="482"/>
      <c r="E20" s="482"/>
      <c r="F20" s="482"/>
      <c r="G20" s="482"/>
      <c r="H20" s="482"/>
      <c r="I20" s="482"/>
      <c r="J20" s="482"/>
      <c r="K20" s="482"/>
      <c r="L20" s="193"/>
      <c r="M20" s="185"/>
      <c r="P20" s="177"/>
      <c r="Q20" s="177"/>
      <c r="R20" s="177"/>
      <c r="S20" s="177"/>
      <c r="T20" s="177"/>
      <c r="U20" s="177"/>
      <c r="V20" s="177"/>
      <c r="W20" s="177"/>
      <c r="X20" s="177"/>
      <c r="Y20" s="177"/>
      <c r="Z20" s="177"/>
      <c r="AA20" s="177"/>
      <c r="AB20" s="177"/>
      <c r="AC20" s="177"/>
      <c r="AD20" s="177"/>
      <c r="AE20" s="177"/>
      <c r="AF20" s="177"/>
      <c r="AG20" s="177"/>
      <c r="AJ20" s="158"/>
      <c r="AK20" s="158"/>
    </row>
    <row r="21" spans="3:33" ht="13.5" thickBot="1">
      <c r="C21" s="525"/>
      <c r="D21" s="525"/>
      <c r="E21" s="525"/>
      <c r="F21" s="525"/>
      <c r="G21" s="525"/>
      <c r="H21" s="525"/>
      <c r="I21" s="525"/>
      <c r="J21" s="525"/>
      <c r="K21" s="525"/>
      <c r="L21" s="193"/>
      <c r="M21" s="185"/>
      <c r="P21" s="177"/>
      <c r="Q21" s="177"/>
      <c r="R21" s="177"/>
      <c r="S21" s="177"/>
      <c r="T21" s="177"/>
      <c r="U21" s="177"/>
      <c r="V21" s="177"/>
      <c r="W21" s="177"/>
      <c r="X21" s="177"/>
      <c r="Y21" s="177"/>
      <c r="Z21" s="177"/>
      <c r="AA21" s="177"/>
      <c r="AB21" s="177"/>
      <c r="AC21" s="177"/>
      <c r="AD21" s="177"/>
      <c r="AE21" s="177"/>
      <c r="AF21" s="177"/>
      <c r="AG21" s="177"/>
    </row>
    <row r="22" spans="3:33" ht="12.75">
      <c r="C22" s="485" t="s">
        <v>32</v>
      </c>
      <c r="D22" s="531"/>
      <c r="E22" s="531"/>
      <c r="F22" s="532" t="s">
        <v>33</v>
      </c>
      <c r="G22" s="531"/>
      <c r="H22" s="531"/>
      <c r="I22" s="523" t="s">
        <v>34</v>
      </c>
      <c r="J22" s="524"/>
      <c r="K22" s="524"/>
      <c r="M22" s="186"/>
      <c r="N22" s="160"/>
      <c r="O22" s="160"/>
      <c r="P22" s="160"/>
      <c r="Q22" s="160"/>
      <c r="R22" s="160"/>
      <c r="S22" s="160"/>
      <c r="T22" s="160"/>
      <c r="U22" s="160"/>
      <c r="V22" s="160"/>
      <c r="W22" s="160"/>
      <c r="X22" s="160"/>
      <c r="Y22" s="155"/>
      <c r="Z22" s="155"/>
      <c r="AA22" s="155"/>
      <c r="AB22" s="155"/>
      <c r="AC22" s="155"/>
      <c r="AD22" s="155"/>
      <c r="AE22" s="155"/>
      <c r="AF22" s="155"/>
      <c r="AG22" s="155"/>
    </row>
    <row r="23" spans="3:33" ht="13.5" customHeight="1">
      <c r="C23" s="528" t="s">
        <v>108</v>
      </c>
      <c r="D23" s="529"/>
      <c r="E23" s="529"/>
      <c r="F23" s="530" t="s">
        <v>381</v>
      </c>
      <c r="G23" s="530"/>
      <c r="H23" s="530"/>
      <c r="I23" s="521" t="s">
        <v>382</v>
      </c>
      <c r="J23" s="522"/>
      <c r="K23" s="522"/>
      <c r="M23" s="185"/>
      <c r="P23" s="177"/>
      <c r="Q23" s="177"/>
      <c r="R23" s="177"/>
      <c r="S23" s="177"/>
      <c r="T23" s="177"/>
      <c r="U23" s="177"/>
      <c r="V23" s="177"/>
      <c r="W23" s="177"/>
      <c r="X23" s="177"/>
      <c r="Y23" s="177"/>
      <c r="Z23" s="177"/>
      <c r="AA23" s="177"/>
      <c r="AB23" s="177"/>
      <c r="AC23" s="177"/>
      <c r="AD23" s="177"/>
      <c r="AE23" s="177"/>
      <c r="AF23" s="177"/>
      <c r="AG23" s="177"/>
    </row>
    <row r="24" spans="3:41" ht="14.25">
      <c r="C24" s="515" t="s">
        <v>88</v>
      </c>
      <c r="D24" s="516"/>
      <c r="E24" s="516"/>
      <c r="F24" s="510" t="s">
        <v>383</v>
      </c>
      <c r="G24" s="511"/>
      <c r="H24" s="511"/>
      <c r="I24" s="502" t="s">
        <v>384</v>
      </c>
      <c r="J24" s="503"/>
      <c r="K24" s="503"/>
      <c r="M24" s="185"/>
      <c r="P24" s="177"/>
      <c r="Q24" s="177"/>
      <c r="R24" s="177"/>
      <c r="S24" s="177"/>
      <c r="T24" s="177"/>
      <c r="U24" s="177"/>
      <c r="V24" s="177"/>
      <c r="W24" s="177"/>
      <c r="X24" s="177"/>
      <c r="Y24" s="177"/>
      <c r="Z24" s="177"/>
      <c r="AA24" s="177"/>
      <c r="AB24" s="177"/>
      <c r="AC24" s="177"/>
      <c r="AD24" s="177"/>
      <c r="AE24" s="177"/>
      <c r="AF24" s="177"/>
      <c r="AG24" s="177"/>
      <c r="AJ24" s="155"/>
      <c r="AK24" s="160"/>
      <c r="AL24" s="160"/>
      <c r="AM24" s="160"/>
      <c r="AN24" s="160"/>
      <c r="AO24" s="160"/>
    </row>
    <row r="25" spans="3:41" ht="12.75">
      <c r="C25" s="517"/>
      <c r="D25" s="516"/>
      <c r="E25" s="516"/>
      <c r="F25" s="518">
        <f>+D16</f>
        <v>0</v>
      </c>
      <c r="G25" s="519"/>
      <c r="H25" s="520"/>
      <c r="I25" s="504">
        <f>+L16</f>
        <v>0</v>
      </c>
      <c r="J25" s="505"/>
      <c r="K25" s="505"/>
      <c r="M25" s="185"/>
      <c r="P25" s="177"/>
      <c r="Q25" s="177"/>
      <c r="R25" s="177"/>
      <c r="S25" s="177"/>
      <c r="T25" s="177"/>
      <c r="U25" s="177"/>
      <c r="V25" s="177"/>
      <c r="W25" s="177"/>
      <c r="X25" s="177"/>
      <c r="Y25" s="177"/>
      <c r="Z25" s="177"/>
      <c r="AA25" s="177"/>
      <c r="AB25" s="177"/>
      <c r="AC25" s="177"/>
      <c r="AD25" s="177"/>
      <c r="AE25" s="177"/>
      <c r="AF25" s="177"/>
      <c r="AG25" s="177"/>
      <c r="AJ25" s="155"/>
      <c r="AK25" s="160"/>
      <c r="AL25" s="160"/>
      <c r="AM25" s="160"/>
      <c r="AN25" s="160"/>
      <c r="AO25" s="160"/>
    </row>
    <row r="26" spans="1:41" ht="14.25">
      <c r="A26" s="190"/>
      <c r="C26" s="515" t="s">
        <v>89</v>
      </c>
      <c r="D26" s="516"/>
      <c r="E26" s="516"/>
      <c r="F26" s="510" t="s">
        <v>385</v>
      </c>
      <c r="G26" s="511"/>
      <c r="H26" s="511"/>
      <c r="I26" s="502" t="s">
        <v>386</v>
      </c>
      <c r="J26" s="503"/>
      <c r="K26" s="503"/>
      <c r="M26" s="185"/>
      <c r="P26" s="177"/>
      <c r="Q26" s="177"/>
      <c r="R26" s="177"/>
      <c r="S26" s="177"/>
      <c r="T26" s="177"/>
      <c r="U26" s="177"/>
      <c r="V26" s="177"/>
      <c r="W26" s="177"/>
      <c r="X26" s="177"/>
      <c r="Y26" s="177"/>
      <c r="Z26" s="177"/>
      <c r="AA26" s="177"/>
      <c r="AB26" s="177"/>
      <c r="AC26" s="177"/>
      <c r="AD26" s="177"/>
      <c r="AE26" s="177"/>
      <c r="AF26" s="177"/>
      <c r="AG26" s="177"/>
      <c r="AJ26" s="155"/>
      <c r="AK26" s="160"/>
      <c r="AL26" s="160"/>
      <c r="AM26" s="160"/>
      <c r="AN26" s="160"/>
      <c r="AO26" s="160"/>
    </row>
    <row r="27" spans="1:51" ht="12.75">
      <c r="A27" s="166"/>
      <c r="C27" s="517"/>
      <c r="D27" s="516"/>
      <c r="E27" s="516"/>
      <c r="F27" s="518">
        <f>+E16</f>
        <v>0</v>
      </c>
      <c r="G27" s="519"/>
      <c r="H27" s="520"/>
      <c r="I27" s="504" t="e">
        <f>+L16*E16/D16</f>
        <v>#DIV/0!</v>
      </c>
      <c r="J27" s="505"/>
      <c r="K27" s="505"/>
      <c r="M27" s="185"/>
      <c r="P27" s="177"/>
      <c r="Q27" s="177"/>
      <c r="R27" s="177"/>
      <c r="S27" s="177"/>
      <c r="T27" s="177"/>
      <c r="U27" s="177"/>
      <c r="V27" s="177"/>
      <c r="W27" s="177"/>
      <c r="X27" s="177"/>
      <c r="Y27" s="177"/>
      <c r="Z27" s="177"/>
      <c r="AA27" s="177"/>
      <c r="AB27" s="177"/>
      <c r="AC27" s="177"/>
      <c r="AD27" s="177"/>
      <c r="AE27" s="177"/>
      <c r="AF27" s="177"/>
      <c r="AG27" s="177"/>
      <c r="AJ27" s="160"/>
      <c r="AK27" s="160"/>
      <c r="AL27" s="160"/>
      <c r="AM27" s="160"/>
      <c r="AN27" s="160"/>
      <c r="AO27" s="160"/>
      <c r="AQ27" s="175"/>
      <c r="AR27" s="175"/>
      <c r="AS27" s="175"/>
      <c r="AT27" s="175"/>
      <c r="AU27" s="175"/>
      <c r="AV27" s="175"/>
      <c r="AW27" s="175"/>
      <c r="AX27" s="175"/>
      <c r="AY27" s="175"/>
    </row>
    <row r="28" spans="1:51" ht="14.25">
      <c r="A28" s="160"/>
      <c r="C28" s="506" t="s">
        <v>90</v>
      </c>
      <c r="D28" s="507"/>
      <c r="E28" s="507"/>
      <c r="F28" s="510" t="s">
        <v>387</v>
      </c>
      <c r="G28" s="511"/>
      <c r="H28" s="511"/>
      <c r="I28" s="502" t="s">
        <v>388</v>
      </c>
      <c r="J28" s="503"/>
      <c r="K28" s="503"/>
      <c r="M28" s="185"/>
      <c r="P28" s="177"/>
      <c r="Q28" s="177"/>
      <c r="R28" s="177"/>
      <c r="S28" s="177"/>
      <c r="T28" s="177"/>
      <c r="U28" s="177"/>
      <c r="V28" s="177"/>
      <c r="W28" s="177"/>
      <c r="X28" s="177"/>
      <c r="Y28" s="177"/>
      <c r="Z28" s="177"/>
      <c r="AA28" s="177"/>
      <c r="AB28" s="177"/>
      <c r="AC28" s="177"/>
      <c r="AD28" s="177"/>
      <c r="AE28" s="177"/>
      <c r="AF28" s="177"/>
      <c r="AG28" s="177"/>
      <c r="AJ28" s="155"/>
      <c r="AM28" s="155"/>
      <c r="AQ28" s="160"/>
      <c r="AV28" s="160"/>
      <c r="AW28" s="160"/>
      <c r="AX28" s="160"/>
      <c r="AY28" s="160"/>
    </row>
    <row r="29" spans="1:50" ht="13.5" thickBot="1">
      <c r="A29" s="155"/>
      <c r="C29" s="508"/>
      <c r="D29" s="509"/>
      <c r="E29" s="509"/>
      <c r="F29" s="512">
        <f>+F16</f>
        <v>0</v>
      </c>
      <c r="G29" s="513"/>
      <c r="H29" s="514"/>
      <c r="I29" s="500" t="e">
        <f>+L16*F16/D16</f>
        <v>#DIV/0!</v>
      </c>
      <c r="J29" s="501"/>
      <c r="K29" s="501"/>
      <c r="M29" s="185"/>
      <c r="P29" s="177"/>
      <c r="Q29" s="177"/>
      <c r="R29" s="177"/>
      <c r="S29" s="177"/>
      <c r="T29" s="177"/>
      <c r="U29" s="177"/>
      <c r="V29" s="177"/>
      <c r="W29" s="177"/>
      <c r="X29" s="177"/>
      <c r="Y29" s="177"/>
      <c r="Z29" s="177"/>
      <c r="AA29" s="177"/>
      <c r="AB29" s="177"/>
      <c r="AC29" s="177"/>
      <c r="AD29" s="177"/>
      <c r="AE29" s="177"/>
      <c r="AF29" s="177"/>
      <c r="AG29" s="177"/>
      <c r="AJ29" s="152"/>
      <c r="AK29" s="152"/>
      <c r="AL29" s="160"/>
      <c r="AM29" s="170"/>
      <c r="AN29" s="155"/>
      <c r="AO29" s="175"/>
      <c r="AQ29" s="155"/>
      <c r="AV29" s="155"/>
      <c r="AW29" s="155"/>
      <c r="AX29" s="155"/>
    </row>
    <row r="30" spans="1:50" ht="12.75">
      <c r="A30" s="169"/>
      <c r="C30" s="169"/>
      <c r="D30" s="169"/>
      <c r="E30" s="169"/>
      <c r="F30" s="169"/>
      <c r="G30" s="169"/>
      <c r="H30" s="169"/>
      <c r="I30" s="169"/>
      <c r="J30" s="169"/>
      <c r="K30" s="169"/>
      <c r="M30" s="185"/>
      <c r="P30" s="177"/>
      <c r="Q30" s="177"/>
      <c r="R30" s="177"/>
      <c r="S30" s="177"/>
      <c r="T30" s="177"/>
      <c r="U30" s="177"/>
      <c r="V30" s="177"/>
      <c r="W30" s="177"/>
      <c r="X30" s="177"/>
      <c r="Y30" s="177"/>
      <c r="Z30" s="177"/>
      <c r="AA30" s="177"/>
      <c r="AB30" s="177"/>
      <c r="AC30" s="177"/>
      <c r="AD30" s="177"/>
      <c r="AE30" s="177"/>
      <c r="AF30" s="177"/>
      <c r="AG30" s="177"/>
      <c r="AJ30" s="160"/>
      <c r="AK30" s="160"/>
      <c r="AM30" s="176"/>
      <c r="AN30" s="160"/>
      <c r="AO30" s="176"/>
      <c r="AP30" s="176"/>
      <c r="AV30" s="423"/>
      <c r="AW30" s="155"/>
      <c r="AX30" s="155"/>
    </row>
    <row r="31" spans="1:50" ht="12.75">
      <c r="A31" s="155"/>
      <c r="B31" s="155"/>
      <c r="C31" s="155"/>
      <c r="D31" s="155"/>
      <c r="F31" s="155"/>
      <c r="G31" s="155"/>
      <c r="H31" s="155"/>
      <c r="I31" s="155"/>
      <c r="J31" s="155"/>
      <c r="K31" s="155"/>
      <c r="M31" s="185"/>
      <c r="P31" s="177"/>
      <c r="Q31" s="177"/>
      <c r="R31" s="177"/>
      <c r="S31" s="177"/>
      <c r="T31" s="177"/>
      <c r="U31" s="177"/>
      <c r="V31" s="177"/>
      <c r="W31" s="177"/>
      <c r="X31" s="177"/>
      <c r="Y31" s="177"/>
      <c r="Z31" s="177"/>
      <c r="AA31" s="177"/>
      <c r="AB31" s="177"/>
      <c r="AC31" s="177"/>
      <c r="AD31" s="177"/>
      <c r="AE31" s="177"/>
      <c r="AF31" s="177"/>
      <c r="AG31" s="177"/>
      <c r="AJ31" s="160"/>
      <c r="AK31" s="160"/>
      <c r="AM31" s="176"/>
      <c r="AN31" s="160"/>
      <c r="AO31" s="176"/>
      <c r="AP31" s="176"/>
      <c r="AV31" s="494"/>
      <c r="AW31" s="155"/>
      <c r="AX31" s="170"/>
    </row>
    <row r="32" spans="1:49" ht="13.5" thickBot="1">
      <c r="A32" s="155"/>
      <c r="B32" s="155"/>
      <c r="C32" s="160"/>
      <c r="F32" s="160"/>
      <c r="G32" s="160"/>
      <c r="H32" s="160"/>
      <c r="I32" s="160"/>
      <c r="J32" s="160"/>
      <c r="K32" s="160"/>
      <c r="AJ32" s="160"/>
      <c r="AK32" s="160"/>
      <c r="AM32" s="176"/>
      <c r="AN32" s="160"/>
      <c r="AO32" s="176"/>
      <c r="AP32" s="176"/>
      <c r="AV32" s="495"/>
      <c r="AW32" s="160"/>
    </row>
    <row r="33" spans="1:11" ht="12.75">
      <c r="A33" s="160"/>
      <c r="B33" s="160"/>
      <c r="C33" s="160"/>
      <c r="F33" s="160"/>
      <c r="G33" s="160"/>
      <c r="H33" s="160"/>
      <c r="I33" s="160"/>
      <c r="J33" s="160"/>
      <c r="K33" s="160"/>
    </row>
    <row r="34" spans="1:11" ht="12.75">
      <c r="A34" s="160"/>
      <c r="B34" s="160"/>
      <c r="C34" s="160"/>
      <c r="D34" s="169"/>
      <c r="E34" s="169"/>
      <c r="F34" s="160"/>
      <c r="G34" s="169"/>
      <c r="H34" s="169"/>
      <c r="I34" s="169"/>
      <c r="J34" s="169"/>
      <c r="K34" s="160"/>
    </row>
    <row r="35" spans="1:11" ht="12.75">
      <c r="A35" s="160"/>
      <c r="K35" s="160"/>
    </row>
    <row r="36" ht="12.75">
      <c r="K36" s="176"/>
    </row>
    <row r="37" spans="1:11" ht="12.75">
      <c r="A37" s="140"/>
      <c r="K37" s="140"/>
    </row>
    <row r="38" spans="1:11" ht="12.75">
      <c r="A38" s="191"/>
      <c r="K38" s="176"/>
    </row>
    <row r="39" spans="1:11" ht="12.75">
      <c r="A39" s="191"/>
      <c r="K39" s="176"/>
    </row>
    <row r="40" spans="1:11" ht="12.75">
      <c r="A40" s="152"/>
      <c r="K40" s="176"/>
    </row>
    <row r="41" spans="1:11" ht="12.75">
      <c r="A41" s="191"/>
      <c r="K41" s="176"/>
    </row>
    <row r="42" spans="1:11" ht="12.75">
      <c r="A42" s="191"/>
      <c r="K42" s="176"/>
    </row>
    <row r="43" spans="1:11" ht="12.75">
      <c r="A43" s="191"/>
      <c r="K43" s="176"/>
    </row>
    <row r="44" spans="1:11" ht="12.75">
      <c r="A44" s="190"/>
      <c r="K44" s="152"/>
    </row>
    <row r="45" spans="3:11" ht="12.75">
      <c r="C45" s="176"/>
      <c r="D45" s="176"/>
      <c r="E45" s="176"/>
      <c r="F45" s="176"/>
      <c r="G45" s="160"/>
      <c r="H45" s="160"/>
      <c r="I45" s="160"/>
      <c r="J45" s="176"/>
      <c r="K45" s="176"/>
    </row>
    <row r="46" spans="1:9" ht="12.75">
      <c r="A46" s="155"/>
      <c r="B46" s="160"/>
      <c r="C46" s="160"/>
      <c r="D46" s="160"/>
      <c r="E46" s="160"/>
      <c r="F46" s="160"/>
      <c r="G46" s="160"/>
      <c r="H46" s="160"/>
      <c r="I46" s="160"/>
    </row>
    <row r="48" spans="1:11" ht="12.75">
      <c r="A48" s="155"/>
      <c r="B48" s="155"/>
      <c r="C48" s="155"/>
      <c r="D48" s="155"/>
      <c r="E48" s="155"/>
      <c r="F48" s="155"/>
      <c r="G48" s="155"/>
      <c r="H48" s="155"/>
      <c r="I48" s="155"/>
      <c r="J48" s="155"/>
      <c r="K48" s="155"/>
    </row>
    <row r="49" spans="1:11" ht="12.75">
      <c r="A49" s="169"/>
      <c r="B49" s="169"/>
      <c r="C49" s="169"/>
      <c r="E49" s="169"/>
      <c r="F49" s="160"/>
      <c r="G49" s="160"/>
      <c r="H49" s="160"/>
      <c r="I49" s="160"/>
      <c r="J49" s="160"/>
      <c r="K49" s="169"/>
    </row>
    <row r="50" spans="1:11" ht="12.75">
      <c r="A50" s="155"/>
      <c r="B50" s="155"/>
      <c r="C50" s="155"/>
      <c r="D50" s="155"/>
      <c r="E50" s="155"/>
      <c r="F50" s="155"/>
      <c r="G50" s="155"/>
      <c r="H50" s="155"/>
      <c r="I50" s="155"/>
      <c r="J50" s="155"/>
      <c r="K50" s="155"/>
    </row>
    <row r="51" spans="5:11" ht="12.75">
      <c r="E51" s="169"/>
      <c r="K51" s="169"/>
    </row>
    <row r="52" spans="1:11" ht="12.75">
      <c r="A52" s="152"/>
      <c r="B52" s="152"/>
      <c r="C52" s="152"/>
      <c r="E52" s="176"/>
      <c r="F52" s="160"/>
      <c r="G52" s="160"/>
      <c r="H52" s="160"/>
      <c r="I52" s="160"/>
      <c r="J52" s="160"/>
      <c r="K52" s="177"/>
    </row>
    <row r="53" spans="1:11" ht="12.75">
      <c r="A53" s="152"/>
      <c r="B53" s="152"/>
      <c r="C53" s="152"/>
      <c r="E53" s="176"/>
      <c r="F53" s="160"/>
      <c r="G53" s="160"/>
      <c r="H53" s="160"/>
      <c r="I53" s="160"/>
      <c r="J53" s="160"/>
      <c r="K53" s="177"/>
    </row>
    <row r="54" spans="1:11" ht="12.75">
      <c r="A54" s="152"/>
      <c r="B54" s="152"/>
      <c r="C54" s="152"/>
      <c r="E54" s="176"/>
      <c r="F54" s="160"/>
      <c r="G54" s="160"/>
      <c r="H54" s="160"/>
      <c r="I54" s="160"/>
      <c r="J54" s="160"/>
      <c r="K54" s="177"/>
    </row>
    <row r="55" spans="1:11" ht="12.75">
      <c r="A55" s="152"/>
      <c r="B55" s="152"/>
      <c r="C55" s="152"/>
      <c r="E55" s="176"/>
      <c r="F55" s="160"/>
      <c r="G55" s="160"/>
      <c r="H55" s="160"/>
      <c r="I55" s="160"/>
      <c r="J55" s="160"/>
      <c r="K55" s="177"/>
    </row>
    <row r="56" spans="1:11" ht="12.75">
      <c r="A56" s="190"/>
      <c r="B56" s="152"/>
      <c r="C56" s="152"/>
      <c r="D56" s="152"/>
      <c r="E56" s="152"/>
      <c r="F56" s="152"/>
      <c r="G56" s="152"/>
      <c r="H56" s="152"/>
      <c r="I56" s="152"/>
      <c r="J56" s="152"/>
      <c r="K56" s="152"/>
    </row>
    <row r="61" spans="1:11" ht="12.75">
      <c r="A61" s="169"/>
      <c r="B61" s="169"/>
      <c r="C61" s="169"/>
      <c r="D61" s="169"/>
      <c r="E61" s="169"/>
      <c r="F61" s="169"/>
      <c r="G61" s="169"/>
      <c r="H61" s="169"/>
      <c r="I61" s="169"/>
      <c r="J61" s="169"/>
      <c r="K61" s="169"/>
    </row>
    <row r="62" spans="1:11" ht="12.75">
      <c r="A62" s="175"/>
      <c r="B62" s="175"/>
      <c r="C62" s="175"/>
      <c r="D62" s="155"/>
      <c r="E62" s="155"/>
      <c r="F62" s="155"/>
      <c r="G62" s="155"/>
      <c r="H62" s="155"/>
      <c r="I62" s="155"/>
      <c r="K62" s="155"/>
    </row>
    <row r="63" spans="1:11" ht="12.75">
      <c r="A63" s="175"/>
      <c r="B63" s="175"/>
      <c r="C63" s="175"/>
      <c r="D63" s="169"/>
      <c r="G63" s="169"/>
      <c r="H63" s="169"/>
      <c r="I63" s="169"/>
      <c r="J63" s="169"/>
      <c r="K63" s="169"/>
    </row>
    <row r="64" spans="1:11" ht="12.75">
      <c r="A64" s="152"/>
      <c r="B64" s="152"/>
      <c r="C64" s="152"/>
      <c r="D64" s="176"/>
      <c r="E64" s="160"/>
      <c r="F64" s="160"/>
      <c r="G64" s="176"/>
      <c r="H64" s="176"/>
      <c r="I64" s="176"/>
      <c r="J64" s="160"/>
      <c r="K64" s="160"/>
    </row>
    <row r="65" spans="1:11" ht="12.75">
      <c r="A65" s="152"/>
      <c r="B65" s="152"/>
      <c r="C65" s="152"/>
      <c r="D65" s="176"/>
      <c r="E65" s="160"/>
      <c r="F65" s="160"/>
      <c r="G65" s="176"/>
      <c r="H65" s="176"/>
      <c r="I65" s="176"/>
      <c r="J65" s="160"/>
      <c r="K65" s="160"/>
    </row>
    <row r="66" spans="1:11" ht="12.75">
      <c r="A66" s="152"/>
      <c r="B66" s="152"/>
      <c r="C66" s="152"/>
      <c r="D66" s="176"/>
      <c r="E66" s="160"/>
      <c r="F66" s="160"/>
      <c r="G66" s="176"/>
      <c r="H66" s="176"/>
      <c r="I66" s="176"/>
      <c r="J66" s="160"/>
      <c r="K66" s="160"/>
    </row>
  </sheetData>
  <sheetProtection password="C3AC" sheet="1" objects="1" scenarios="1"/>
  <mergeCells count="41">
    <mergeCell ref="AV30:AV32"/>
    <mergeCell ref="I23:K23"/>
    <mergeCell ref="I22:K22"/>
    <mergeCell ref="C20:K21"/>
    <mergeCell ref="G6:I8"/>
    <mergeCell ref="G9:G11"/>
    <mergeCell ref="H9:H11"/>
    <mergeCell ref="I9:I11"/>
    <mergeCell ref="C23:E23"/>
    <mergeCell ref="F23:H23"/>
    <mergeCell ref="C22:E22"/>
    <mergeCell ref="F22:H22"/>
    <mergeCell ref="B16:C16"/>
    <mergeCell ref="I24:K24"/>
    <mergeCell ref="F26:H26"/>
    <mergeCell ref="F27:H27"/>
    <mergeCell ref="C28:E29"/>
    <mergeCell ref="F28:H28"/>
    <mergeCell ref="F29:H29"/>
    <mergeCell ref="C24:E25"/>
    <mergeCell ref="F24:H24"/>
    <mergeCell ref="F25:H25"/>
    <mergeCell ref="C26:E27"/>
    <mergeCell ref="I29:K29"/>
    <mergeCell ref="I28:K28"/>
    <mergeCell ref="I27:K27"/>
    <mergeCell ref="I26:K26"/>
    <mergeCell ref="I25:K25"/>
    <mergeCell ref="O3:Y3"/>
    <mergeCell ref="B3:L4"/>
    <mergeCell ref="B5:C5"/>
    <mergeCell ref="B6:C11"/>
    <mergeCell ref="D6:F8"/>
    <mergeCell ref="J6:J11"/>
    <mergeCell ref="K6:K8"/>
    <mergeCell ref="L6:L8"/>
    <mergeCell ref="D9:D11"/>
    <mergeCell ref="E9:E11"/>
    <mergeCell ref="F9:F11"/>
    <mergeCell ref="K9:K11"/>
    <mergeCell ref="L9:L11"/>
  </mergeCells>
  <dataValidations count="1" disablePrompts="1">
    <dataValidation type="list" allowBlank="1" showInputMessage="1" showErrorMessage="1" sqref="AL29">
      <formula1>Local</formula1>
    </dataValidation>
  </dataValidations>
  <printOptions/>
  <pageMargins left="0.7" right="0.7" top="0.75" bottom="0.75" header="0.3" footer="0.3"/>
  <pageSetup fitToHeight="0" fitToWidth="1" horizontalDpi="600" verticalDpi="600" orientation="landscape" scale="79"/>
  <headerFooter>
    <oddFooter>&amp;C&amp;G</oddFooter>
  </headerFooter>
  <legacyDrawingHF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J520"/>
  <sheetViews>
    <sheetView workbookViewId="0" topLeftCell="A1">
      <selection activeCell="A5" sqref="A5:B5"/>
    </sheetView>
  </sheetViews>
  <sheetFormatPr defaultColWidth="9.140625" defaultRowHeight="12.75"/>
  <cols>
    <col min="1" max="1" width="20.7109375" style="149" customWidth="1"/>
    <col min="2" max="7" width="16.7109375" style="149" customWidth="1"/>
    <col min="8" max="10" width="16.7109375" style="148" customWidth="1"/>
    <col min="11" max="11" width="9.140625" style="148" customWidth="1"/>
    <col min="12" max="16384" width="9.140625" style="149" customWidth="1"/>
  </cols>
  <sheetData>
    <row r="1" spans="1:10" ht="26.25" customHeight="1" thickBot="1">
      <c r="A1" s="205" t="s">
        <v>441</v>
      </c>
      <c r="B1" s="205"/>
      <c r="C1" s="205"/>
      <c r="D1" s="205"/>
      <c r="E1" s="205"/>
      <c r="F1" s="205"/>
      <c r="G1" s="205"/>
      <c r="H1" s="205"/>
      <c r="I1" s="205"/>
      <c r="J1" s="205"/>
    </row>
    <row r="2" spans="1:10" ht="9.75" customHeight="1" hidden="1" thickBot="1">
      <c r="A2" s="206"/>
      <c r="B2" s="206"/>
      <c r="C2" s="206"/>
      <c r="D2" s="206"/>
      <c r="E2" s="206"/>
      <c r="F2" s="206"/>
      <c r="G2" s="206"/>
      <c r="H2" s="206"/>
      <c r="I2" s="206"/>
      <c r="J2" s="206"/>
    </row>
    <row r="3" spans="1:7" ht="13.5" thickBot="1">
      <c r="A3" s="207"/>
      <c r="B3" s="207"/>
      <c r="C3" s="207"/>
      <c r="D3" s="207"/>
      <c r="E3" s="207"/>
      <c r="F3" s="207"/>
      <c r="G3" s="207"/>
    </row>
    <row r="4" spans="1:5" ht="13.5" thickBot="1">
      <c r="A4" s="540" t="s">
        <v>1</v>
      </c>
      <c r="B4" s="540"/>
      <c r="C4" s="540"/>
      <c r="D4" s="540"/>
      <c r="E4" s="207"/>
    </row>
    <row r="5" spans="1:5" ht="12.75">
      <c r="A5" s="541" t="s">
        <v>391</v>
      </c>
      <c r="B5" s="542"/>
      <c r="C5" s="543"/>
      <c r="D5" s="544"/>
      <c r="E5" s="160"/>
    </row>
    <row r="6" spans="1:5" ht="12.75">
      <c r="A6" s="545" t="s">
        <v>392</v>
      </c>
      <c r="B6" s="546"/>
      <c r="C6" s="547"/>
      <c r="D6" s="548"/>
      <c r="E6" s="160"/>
    </row>
    <row r="7" spans="1:5" ht="12.75">
      <c r="A7" s="545" t="s">
        <v>396</v>
      </c>
      <c r="B7" s="546"/>
      <c r="C7" s="549"/>
      <c r="D7" s="550"/>
      <c r="E7" s="208"/>
    </row>
    <row r="8" spans="1:7" ht="12.75">
      <c r="A8" s="207"/>
      <c r="B8" s="207"/>
      <c r="C8" s="148"/>
      <c r="D8" s="148"/>
      <c r="E8" s="160"/>
      <c r="F8" s="148"/>
      <c r="G8" s="148"/>
    </row>
    <row r="9" spans="1:7" ht="12.75">
      <c r="A9" s="207"/>
      <c r="B9" s="207"/>
      <c r="C9" s="148"/>
      <c r="D9" s="148"/>
      <c r="E9" s="148"/>
      <c r="F9" s="148"/>
      <c r="G9" s="148"/>
    </row>
    <row r="10" spans="1:10" ht="21.95" customHeight="1" thickBot="1">
      <c r="A10" s="206" t="str">
        <f>CONCATENATE(C6,"-Year Analysis Summary Report")</f>
        <v>-Year Analysis Summary Report</v>
      </c>
      <c r="B10" s="206"/>
      <c r="C10" s="206"/>
      <c r="D10" s="206"/>
      <c r="E10" s="206"/>
      <c r="F10" s="206"/>
      <c r="G10" s="206"/>
      <c r="H10" s="206"/>
      <c r="I10" s="206"/>
      <c r="J10" s="206"/>
    </row>
    <row r="11" spans="1:10" ht="36.75" customHeight="1">
      <c r="A11" s="535" t="s">
        <v>27</v>
      </c>
      <c r="B11" s="537" t="s">
        <v>397</v>
      </c>
      <c r="C11" s="537"/>
      <c r="D11" s="537"/>
      <c r="E11" s="537" t="s">
        <v>398</v>
      </c>
      <c r="F11" s="537"/>
      <c r="G11" s="537"/>
      <c r="H11" s="538" t="s">
        <v>399</v>
      </c>
      <c r="I11" s="539"/>
      <c r="J11" s="539"/>
    </row>
    <row r="12" spans="1:10" ht="13.5" thickBot="1">
      <c r="A12" s="536"/>
      <c r="B12" s="209" t="s">
        <v>353</v>
      </c>
      <c r="C12" s="209" t="s">
        <v>355</v>
      </c>
      <c r="D12" s="209" t="s">
        <v>400</v>
      </c>
      <c r="E12" s="209" t="s">
        <v>353</v>
      </c>
      <c r="F12" s="209" t="s">
        <v>355</v>
      </c>
      <c r="G12" s="210" t="s">
        <v>400</v>
      </c>
      <c r="H12" s="209" t="s">
        <v>353</v>
      </c>
      <c r="I12" s="209" t="s">
        <v>355</v>
      </c>
      <c r="J12" s="210" t="s">
        <v>400</v>
      </c>
    </row>
    <row r="13" spans="1:10" ht="12.75">
      <c r="A13" s="347"/>
      <c r="B13" s="211"/>
      <c r="C13" s="211"/>
      <c r="D13" s="211"/>
      <c r="E13" s="211"/>
      <c r="F13" s="211"/>
      <c r="G13" s="211"/>
      <c r="H13" s="211"/>
      <c r="I13" s="211"/>
      <c r="J13" s="212"/>
    </row>
    <row r="14" spans="1:10" ht="12.75">
      <c r="A14" s="351"/>
      <c r="B14" s="213"/>
      <c r="C14" s="213"/>
      <c r="D14" s="213"/>
      <c r="E14" s="213"/>
      <c r="F14" s="213"/>
      <c r="G14" s="213"/>
      <c r="H14" s="213"/>
      <c r="I14" s="213"/>
      <c r="J14" s="357"/>
    </row>
    <row r="15" spans="1:10" ht="12.75">
      <c r="A15" s="351"/>
      <c r="B15" s="213"/>
      <c r="C15" s="213"/>
      <c r="D15" s="213"/>
      <c r="E15" s="213"/>
      <c r="F15" s="213"/>
      <c r="G15" s="213"/>
      <c r="H15" s="213"/>
      <c r="I15" s="213"/>
      <c r="J15" s="357"/>
    </row>
    <row r="16" spans="1:10" ht="12.75">
      <c r="A16" s="351"/>
      <c r="B16" s="213"/>
      <c r="C16" s="213"/>
      <c r="D16" s="213"/>
      <c r="E16" s="213"/>
      <c r="F16" s="213"/>
      <c r="G16" s="213"/>
      <c r="H16" s="213"/>
      <c r="I16" s="213"/>
      <c r="J16" s="357"/>
    </row>
    <row r="17" spans="1:10" ht="12.75">
      <c r="A17" s="351"/>
      <c r="B17" s="213"/>
      <c r="C17" s="213"/>
      <c r="D17" s="213"/>
      <c r="E17" s="213"/>
      <c r="F17" s="213"/>
      <c r="G17" s="213"/>
      <c r="H17" s="213"/>
      <c r="I17" s="213"/>
      <c r="J17" s="357"/>
    </row>
    <row r="18" spans="1:10" ht="12.75">
      <c r="A18" s="351"/>
      <c r="B18" s="213"/>
      <c r="C18" s="213"/>
      <c r="D18" s="213"/>
      <c r="E18" s="213"/>
      <c r="F18" s="213"/>
      <c r="G18" s="213"/>
      <c r="H18" s="213"/>
      <c r="I18" s="213"/>
      <c r="J18" s="357"/>
    </row>
    <row r="19" spans="1:10" ht="12.75">
      <c r="A19" s="351"/>
      <c r="B19" s="213"/>
      <c r="C19" s="213"/>
      <c r="D19" s="213"/>
      <c r="E19" s="213"/>
      <c r="F19" s="213"/>
      <c r="G19" s="213"/>
      <c r="H19" s="213"/>
      <c r="I19" s="213"/>
      <c r="J19" s="357"/>
    </row>
    <row r="20" spans="1:10" ht="12.75">
      <c r="A20" s="351"/>
      <c r="B20" s="213"/>
      <c r="C20" s="213"/>
      <c r="D20" s="213"/>
      <c r="E20" s="213"/>
      <c r="F20" s="213"/>
      <c r="G20" s="213"/>
      <c r="H20" s="213"/>
      <c r="I20" s="213"/>
      <c r="J20" s="357"/>
    </row>
    <row r="21" spans="1:10" ht="12.75">
      <c r="A21" s="351"/>
      <c r="B21" s="213"/>
      <c r="C21" s="213"/>
      <c r="D21" s="213"/>
      <c r="E21" s="213"/>
      <c r="F21" s="213"/>
      <c r="G21" s="213"/>
      <c r="H21" s="213"/>
      <c r="I21" s="213"/>
      <c r="J21" s="357"/>
    </row>
    <row r="22" spans="1:10" ht="12.75">
      <c r="A22" s="351"/>
      <c r="B22" s="213"/>
      <c r="C22" s="213"/>
      <c r="D22" s="213"/>
      <c r="E22" s="213"/>
      <c r="F22" s="213"/>
      <c r="G22" s="213"/>
      <c r="H22" s="213"/>
      <c r="I22" s="213"/>
      <c r="J22" s="357"/>
    </row>
    <row r="23" spans="1:10" ht="12.75">
      <c r="A23" s="351"/>
      <c r="B23" s="213"/>
      <c r="C23" s="213"/>
      <c r="D23" s="213"/>
      <c r="E23" s="213"/>
      <c r="F23" s="213"/>
      <c r="G23" s="213"/>
      <c r="H23" s="213"/>
      <c r="I23" s="213"/>
      <c r="J23" s="357"/>
    </row>
    <row r="24" spans="1:10" ht="12.75">
      <c r="A24" s="351"/>
      <c r="B24" s="213"/>
      <c r="C24" s="213"/>
      <c r="D24" s="213"/>
      <c r="E24" s="213"/>
      <c r="F24" s="213"/>
      <c r="G24" s="213"/>
      <c r="H24" s="213"/>
      <c r="I24" s="213"/>
      <c r="J24" s="357"/>
    </row>
    <row r="25" spans="1:10" ht="12.75">
      <c r="A25" s="351"/>
      <c r="B25" s="213"/>
      <c r="C25" s="213"/>
      <c r="D25" s="213"/>
      <c r="E25" s="213"/>
      <c r="F25" s="213"/>
      <c r="G25" s="213"/>
      <c r="H25" s="213"/>
      <c r="I25" s="213"/>
      <c r="J25" s="357"/>
    </row>
    <row r="26" spans="1:10" ht="12.75">
      <c r="A26" s="351"/>
      <c r="B26" s="213"/>
      <c r="C26" s="213"/>
      <c r="D26" s="213"/>
      <c r="E26" s="213"/>
      <c r="F26" s="213"/>
      <c r="G26" s="213"/>
      <c r="H26" s="213"/>
      <c r="I26" s="213"/>
      <c r="J26" s="357"/>
    </row>
    <row r="27" spans="1:10" ht="12.75">
      <c r="A27" s="351"/>
      <c r="B27" s="213"/>
      <c r="C27" s="213"/>
      <c r="D27" s="213"/>
      <c r="E27" s="213"/>
      <c r="F27" s="213"/>
      <c r="G27" s="213"/>
      <c r="H27" s="213"/>
      <c r="I27" s="213"/>
      <c r="J27" s="357"/>
    </row>
    <row r="28" spans="1:10" ht="12.75">
      <c r="A28" s="351"/>
      <c r="B28" s="213"/>
      <c r="C28" s="213"/>
      <c r="D28" s="213"/>
      <c r="E28" s="213"/>
      <c r="F28" s="213"/>
      <c r="G28" s="213"/>
      <c r="H28" s="213"/>
      <c r="I28" s="213"/>
      <c r="J28" s="357"/>
    </row>
    <row r="29" spans="1:10" ht="12.75">
      <c r="A29" s="351"/>
      <c r="B29" s="213"/>
      <c r="C29" s="213"/>
      <c r="D29" s="213"/>
      <c r="E29" s="213"/>
      <c r="F29" s="213"/>
      <c r="G29" s="213"/>
      <c r="H29" s="213"/>
      <c r="I29" s="213"/>
      <c r="J29" s="357"/>
    </row>
    <row r="30" spans="1:10" ht="12.75">
      <c r="A30" s="351"/>
      <c r="B30" s="213"/>
      <c r="C30" s="213"/>
      <c r="D30" s="213"/>
      <c r="E30" s="213"/>
      <c r="F30" s="213"/>
      <c r="G30" s="213"/>
      <c r="H30" s="213"/>
      <c r="I30" s="213"/>
      <c r="J30" s="357"/>
    </row>
    <row r="31" spans="1:10" ht="12.75">
      <c r="A31" s="351"/>
      <c r="B31" s="213"/>
      <c r="C31" s="213"/>
      <c r="D31" s="213"/>
      <c r="E31" s="213"/>
      <c r="F31" s="213"/>
      <c r="G31" s="213"/>
      <c r="H31" s="213"/>
      <c r="I31" s="213"/>
      <c r="J31" s="357"/>
    </row>
    <row r="32" spans="1:10" ht="12.75">
      <c r="A32" s="351"/>
      <c r="B32" s="213"/>
      <c r="C32" s="213"/>
      <c r="D32" s="213"/>
      <c r="E32" s="213"/>
      <c r="F32" s="213"/>
      <c r="G32" s="213"/>
      <c r="H32" s="213"/>
      <c r="I32" s="213"/>
      <c r="J32" s="357"/>
    </row>
    <row r="33" spans="1:10" ht="12.75">
      <c r="A33" s="351"/>
      <c r="B33" s="213"/>
      <c r="C33" s="213"/>
      <c r="D33" s="213"/>
      <c r="E33" s="213"/>
      <c r="F33" s="213"/>
      <c r="G33" s="213"/>
      <c r="H33" s="213"/>
      <c r="I33" s="213"/>
      <c r="J33" s="357"/>
    </row>
    <row r="34" spans="1:10" ht="12.75">
      <c r="A34" s="351"/>
      <c r="B34" s="213"/>
      <c r="C34" s="213"/>
      <c r="D34" s="213"/>
      <c r="E34" s="213"/>
      <c r="F34" s="213"/>
      <c r="G34" s="213"/>
      <c r="H34" s="213"/>
      <c r="I34" s="213"/>
      <c r="J34" s="357"/>
    </row>
    <row r="35" spans="1:10" ht="12.75">
      <c r="A35" s="351"/>
      <c r="B35" s="213"/>
      <c r="C35" s="213"/>
      <c r="D35" s="213"/>
      <c r="E35" s="213"/>
      <c r="F35" s="213"/>
      <c r="G35" s="213"/>
      <c r="H35" s="213"/>
      <c r="I35" s="213"/>
      <c r="J35" s="357"/>
    </row>
    <row r="36" spans="1:10" ht="12.75">
      <c r="A36" s="351"/>
      <c r="B36" s="213"/>
      <c r="C36" s="213"/>
      <c r="D36" s="213"/>
      <c r="E36" s="213"/>
      <c r="F36" s="213"/>
      <c r="G36" s="213"/>
      <c r="H36" s="213"/>
      <c r="I36" s="213"/>
      <c r="J36" s="357"/>
    </row>
    <row r="37" spans="1:10" ht="12.75">
      <c r="A37" s="351"/>
      <c r="B37" s="213"/>
      <c r="C37" s="213"/>
      <c r="D37" s="213"/>
      <c r="E37" s="213"/>
      <c r="F37" s="213"/>
      <c r="G37" s="213"/>
      <c r="H37" s="213"/>
      <c r="I37" s="213"/>
      <c r="J37" s="357"/>
    </row>
    <row r="38" spans="1:10" ht="12.75">
      <c r="A38" s="351"/>
      <c r="B38" s="213"/>
      <c r="C38" s="213"/>
      <c r="D38" s="213"/>
      <c r="E38" s="213"/>
      <c r="F38" s="213"/>
      <c r="G38" s="213"/>
      <c r="H38" s="213"/>
      <c r="I38" s="213"/>
      <c r="J38" s="357"/>
    </row>
    <row r="39" spans="1:10" ht="12.75">
      <c r="A39" s="351"/>
      <c r="B39" s="213"/>
      <c r="C39" s="213"/>
      <c r="D39" s="213"/>
      <c r="E39" s="213"/>
      <c r="F39" s="213"/>
      <c r="G39" s="213"/>
      <c r="H39" s="213"/>
      <c r="I39" s="213"/>
      <c r="J39" s="357"/>
    </row>
    <row r="40" spans="1:10" ht="12.75">
      <c r="A40" s="351"/>
      <c r="B40" s="213"/>
      <c r="C40" s="213"/>
      <c r="D40" s="213"/>
      <c r="E40" s="213"/>
      <c r="F40" s="213"/>
      <c r="G40" s="213"/>
      <c r="H40" s="213"/>
      <c r="I40" s="213"/>
      <c r="J40" s="357"/>
    </row>
    <row r="41" spans="1:10" ht="12.75">
      <c r="A41" s="351"/>
      <c r="B41" s="213"/>
      <c r="C41" s="213"/>
      <c r="D41" s="213"/>
      <c r="E41" s="213"/>
      <c r="F41" s="213"/>
      <c r="G41" s="213"/>
      <c r="H41" s="213"/>
      <c r="I41" s="213"/>
      <c r="J41" s="357"/>
    </row>
    <row r="42" spans="1:10" ht="12.75">
      <c r="A42" s="351"/>
      <c r="B42" s="213"/>
      <c r="C42" s="213"/>
      <c r="D42" s="213"/>
      <c r="E42" s="213"/>
      <c r="F42" s="213"/>
      <c r="G42" s="213"/>
      <c r="H42" s="213"/>
      <c r="I42" s="213"/>
      <c r="J42" s="357"/>
    </row>
    <row r="43" spans="1:10" ht="12.75">
      <c r="A43" s="351"/>
      <c r="B43" s="213"/>
      <c r="C43" s="213"/>
      <c r="D43" s="213"/>
      <c r="E43" s="213"/>
      <c r="F43" s="213"/>
      <c r="G43" s="213"/>
      <c r="H43" s="213"/>
      <c r="I43" s="213"/>
      <c r="J43" s="357"/>
    </row>
    <row r="44" spans="1:10" ht="12.75">
      <c r="A44" s="351"/>
      <c r="B44" s="213"/>
      <c r="C44" s="213"/>
      <c r="D44" s="213"/>
      <c r="E44" s="213"/>
      <c r="F44" s="213"/>
      <c r="G44" s="213"/>
      <c r="H44" s="213"/>
      <c r="I44" s="213"/>
      <c r="J44" s="357"/>
    </row>
    <row r="45" spans="1:10" ht="12.75">
      <c r="A45" s="351"/>
      <c r="B45" s="213"/>
      <c r="C45" s="213"/>
      <c r="D45" s="213"/>
      <c r="E45" s="213"/>
      <c r="F45" s="213"/>
      <c r="G45" s="213"/>
      <c r="H45" s="213"/>
      <c r="I45" s="213"/>
      <c r="J45" s="357"/>
    </row>
    <row r="46" spans="1:10" ht="12.75">
      <c r="A46" s="351"/>
      <c r="B46" s="213"/>
      <c r="C46" s="213"/>
      <c r="D46" s="213"/>
      <c r="E46" s="213"/>
      <c r="F46" s="213"/>
      <c r="G46" s="213"/>
      <c r="H46" s="213"/>
      <c r="I46" s="213"/>
      <c r="J46" s="357"/>
    </row>
    <row r="47" spans="1:10" ht="12.75">
      <c r="A47" s="351"/>
      <c r="B47" s="213"/>
      <c r="C47" s="213"/>
      <c r="D47" s="213"/>
      <c r="E47" s="213"/>
      <c r="F47" s="213"/>
      <c r="G47" s="213"/>
      <c r="H47" s="213"/>
      <c r="I47" s="213"/>
      <c r="J47" s="357"/>
    </row>
    <row r="48" spans="1:10" ht="12.75">
      <c r="A48" s="351"/>
      <c r="B48" s="213"/>
      <c r="C48" s="213"/>
      <c r="D48" s="213"/>
      <c r="E48" s="213"/>
      <c r="F48" s="213"/>
      <c r="G48" s="213"/>
      <c r="H48" s="213"/>
      <c r="I48" s="213"/>
      <c r="J48" s="357"/>
    </row>
    <row r="49" spans="1:10" ht="12.75">
      <c r="A49" s="351"/>
      <c r="B49" s="213"/>
      <c r="C49" s="213"/>
      <c r="D49" s="213"/>
      <c r="E49" s="213"/>
      <c r="F49" s="213"/>
      <c r="G49" s="213"/>
      <c r="H49" s="213"/>
      <c r="I49" s="213"/>
      <c r="J49" s="357"/>
    </row>
    <row r="50" spans="1:10" ht="12.75">
      <c r="A50" s="351"/>
      <c r="B50" s="213"/>
      <c r="C50" s="213"/>
      <c r="D50" s="213"/>
      <c r="E50" s="213"/>
      <c r="F50" s="213"/>
      <c r="G50" s="213"/>
      <c r="H50" s="213"/>
      <c r="I50" s="213"/>
      <c r="J50" s="357"/>
    </row>
    <row r="51" spans="1:10" ht="12.75">
      <c r="A51" s="351"/>
      <c r="B51" s="213"/>
      <c r="C51" s="213"/>
      <c r="D51" s="213"/>
      <c r="E51" s="213"/>
      <c r="F51" s="213"/>
      <c r="G51" s="213"/>
      <c r="H51" s="213"/>
      <c r="I51" s="213"/>
      <c r="J51" s="357"/>
    </row>
    <row r="52" spans="1:10" ht="12.75">
      <c r="A52" s="351"/>
      <c r="B52" s="213"/>
      <c r="C52" s="213"/>
      <c r="D52" s="213"/>
      <c r="E52" s="213"/>
      <c r="F52" s="213"/>
      <c r="G52" s="213"/>
      <c r="H52" s="213"/>
      <c r="I52" s="213"/>
      <c r="J52" s="357"/>
    </row>
    <row r="53" spans="1:10" ht="12.75">
      <c r="A53" s="351"/>
      <c r="B53" s="213"/>
      <c r="C53" s="213"/>
      <c r="D53" s="213"/>
      <c r="E53" s="213"/>
      <c r="F53" s="213"/>
      <c r="G53" s="213"/>
      <c r="H53" s="213"/>
      <c r="I53" s="213"/>
      <c r="J53" s="357"/>
    </row>
    <row r="54" spans="1:10" ht="12.75">
      <c r="A54" s="351"/>
      <c r="B54" s="213"/>
      <c r="C54" s="213"/>
      <c r="D54" s="213"/>
      <c r="E54" s="213"/>
      <c r="F54" s="213"/>
      <c r="G54" s="213"/>
      <c r="H54" s="213"/>
      <c r="I54" s="213"/>
      <c r="J54" s="357"/>
    </row>
    <row r="55" spans="1:10" ht="12.75">
      <c r="A55" s="351"/>
      <c r="B55" s="213"/>
      <c r="C55" s="213"/>
      <c r="D55" s="213"/>
      <c r="E55" s="213"/>
      <c r="F55" s="213"/>
      <c r="G55" s="213"/>
      <c r="H55" s="213"/>
      <c r="I55" s="213"/>
      <c r="J55" s="357"/>
    </row>
    <row r="56" spans="1:10" ht="12.75">
      <c r="A56" s="351"/>
      <c r="B56" s="213"/>
      <c r="C56" s="213"/>
      <c r="D56" s="213"/>
      <c r="E56" s="213"/>
      <c r="F56" s="213"/>
      <c r="G56" s="213"/>
      <c r="H56" s="213"/>
      <c r="I56" s="213"/>
      <c r="J56" s="357"/>
    </row>
    <row r="57" spans="1:10" ht="12.75">
      <c r="A57" s="351"/>
      <c r="B57" s="213"/>
      <c r="C57" s="213"/>
      <c r="D57" s="213"/>
      <c r="E57" s="213"/>
      <c r="F57" s="213"/>
      <c r="G57" s="213"/>
      <c r="H57" s="213"/>
      <c r="I57" s="213"/>
      <c r="J57" s="357"/>
    </row>
    <row r="58" spans="1:10" ht="12.75">
      <c r="A58" s="351"/>
      <c r="B58" s="213"/>
      <c r="C58" s="213"/>
      <c r="D58" s="213"/>
      <c r="E58" s="213"/>
      <c r="F58" s="213"/>
      <c r="G58" s="213"/>
      <c r="H58" s="213"/>
      <c r="I58" s="213"/>
      <c r="J58" s="357"/>
    </row>
    <row r="59" spans="1:10" ht="12.75">
      <c r="A59" s="351"/>
      <c r="B59" s="213"/>
      <c r="C59" s="213"/>
      <c r="D59" s="213"/>
      <c r="E59" s="213"/>
      <c r="F59" s="213"/>
      <c r="G59" s="213"/>
      <c r="H59" s="213"/>
      <c r="I59" s="213"/>
      <c r="J59" s="357"/>
    </row>
    <row r="60" spans="1:10" ht="12.75">
      <c r="A60" s="351"/>
      <c r="B60" s="213"/>
      <c r="C60" s="213"/>
      <c r="D60" s="213"/>
      <c r="E60" s="213"/>
      <c r="F60" s="213"/>
      <c r="G60" s="213"/>
      <c r="H60" s="213"/>
      <c r="I60" s="213"/>
      <c r="J60" s="357"/>
    </row>
    <row r="61" spans="1:10" ht="12.75">
      <c r="A61" s="351"/>
      <c r="B61" s="213"/>
      <c r="C61" s="213"/>
      <c r="D61" s="213"/>
      <c r="E61" s="213"/>
      <c r="F61" s="213"/>
      <c r="G61" s="213"/>
      <c r="H61" s="213"/>
      <c r="I61" s="213"/>
      <c r="J61" s="357"/>
    </row>
    <row r="62" spans="1:10" ht="12.75">
      <c r="A62" s="351"/>
      <c r="B62" s="213"/>
      <c r="C62" s="213"/>
      <c r="D62" s="213"/>
      <c r="E62" s="213"/>
      <c r="F62" s="213"/>
      <c r="G62" s="213"/>
      <c r="H62" s="213"/>
      <c r="I62" s="213"/>
      <c r="J62" s="357"/>
    </row>
    <row r="63" spans="1:10" ht="12.75">
      <c r="A63" s="351"/>
      <c r="B63" s="213"/>
      <c r="C63" s="213"/>
      <c r="D63" s="213"/>
      <c r="E63" s="213"/>
      <c r="F63" s="213"/>
      <c r="G63" s="213"/>
      <c r="H63" s="213"/>
      <c r="I63" s="213"/>
      <c r="J63" s="357"/>
    </row>
    <row r="64" spans="1:10" ht="12.75">
      <c r="A64" s="351"/>
      <c r="B64" s="213"/>
      <c r="C64" s="213"/>
      <c r="D64" s="213"/>
      <c r="E64" s="213"/>
      <c r="F64" s="213"/>
      <c r="G64" s="213"/>
      <c r="H64" s="213"/>
      <c r="I64" s="213"/>
      <c r="J64" s="357"/>
    </row>
    <row r="65" spans="1:10" ht="12.75">
      <c r="A65" s="351"/>
      <c r="B65" s="213"/>
      <c r="C65" s="213"/>
      <c r="D65" s="213"/>
      <c r="E65" s="213"/>
      <c r="F65" s="213"/>
      <c r="G65" s="213"/>
      <c r="H65" s="213"/>
      <c r="I65" s="213"/>
      <c r="J65" s="357"/>
    </row>
    <row r="66" spans="1:10" ht="12.75">
      <c r="A66" s="351"/>
      <c r="B66" s="213"/>
      <c r="C66" s="213"/>
      <c r="D66" s="213"/>
      <c r="E66" s="213"/>
      <c r="F66" s="213"/>
      <c r="G66" s="213"/>
      <c r="H66" s="213"/>
      <c r="I66" s="213"/>
      <c r="J66" s="357"/>
    </row>
    <row r="67" spans="1:10" ht="12.75">
      <c r="A67" s="351"/>
      <c r="B67" s="213"/>
      <c r="C67" s="213"/>
      <c r="D67" s="213"/>
      <c r="E67" s="213"/>
      <c r="F67" s="213"/>
      <c r="G67" s="213"/>
      <c r="H67" s="213"/>
      <c r="I67" s="213"/>
      <c r="J67" s="357"/>
    </row>
    <row r="68" spans="1:10" ht="12.75">
      <c r="A68" s="351"/>
      <c r="B68" s="213"/>
      <c r="C68" s="213"/>
      <c r="D68" s="213"/>
      <c r="E68" s="213"/>
      <c r="F68" s="213"/>
      <c r="G68" s="213"/>
      <c r="H68" s="213"/>
      <c r="I68" s="213"/>
      <c r="J68" s="357"/>
    </row>
    <row r="69" spans="1:10" ht="12.75">
      <c r="A69" s="351"/>
      <c r="B69" s="213"/>
      <c r="C69" s="213"/>
      <c r="D69" s="213"/>
      <c r="E69" s="213"/>
      <c r="F69" s="213"/>
      <c r="G69" s="213"/>
      <c r="H69" s="213"/>
      <c r="I69" s="213"/>
      <c r="J69" s="357"/>
    </row>
    <row r="70" spans="1:10" ht="12.75">
      <c r="A70" s="351"/>
      <c r="B70" s="213"/>
      <c r="C70" s="213"/>
      <c r="D70" s="213"/>
      <c r="E70" s="213"/>
      <c r="F70" s="213"/>
      <c r="G70" s="213"/>
      <c r="H70" s="213"/>
      <c r="I70" s="213"/>
      <c r="J70" s="357"/>
    </row>
    <row r="71" spans="1:10" ht="12.75">
      <c r="A71" s="351"/>
      <c r="B71" s="213"/>
      <c r="C71" s="213"/>
      <c r="D71" s="213"/>
      <c r="E71" s="213"/>
      <c r="F71" s="213"/>
      <c r="G71" s="213"/>
      <c r="H71" s="213"/>
      <c r="I71" s="213"/>
      <c r="J71" s="357"/>
    </row>
    <row r="72" spans="1:10" ht="12.75">
      <c r="A72" s="351"/>
      <c r="B72" s="213"/>
      <c r="C72" s="213"/>
      <c r="D72" s="213"/>
      <c r="E72" s="213"/>
      <c r="F72" s="213"/>
      <c r="G72" s="213"/>
      <c r="H72" s="213"/>
      <c r="I72" s="213"/>
      <c r="J72" s="357"/>
    </row>
    <row r="73" spans="1:10" ht="12.75">
      <c r="A73" s="351"/>
      <c r="B73" s="213"/>
      <c r="C73" s="213"/>
      <c r="D73" s="213"/>
      <c r="E73" s="213"/>
      <c r="F73" s="213"/>
      <c r="G73" s="213"/>
      <c r="H73" s="213"/>
      <c r="I73" s="213"/>
      <c r="J73" s="357"/>
    </row>
    <row r="74" spans="1:10" ht="12.75">
      <c r="A74" s="351"/>
      <c r="B74" s="213"/>
      <c r="C74" s="213"/>
      <c r="D74" s="213"/>
      <c r="E74" s="213"/>
      <c r="F74" s="213"/>
      <c r="G74" s="213"/>
      <c r="H74" s="213"/>
      <c r="I74" s="213"/>
      <c r="J74" s="357"/>
    </row>
    <row r="75" spans="1:10" ht="12.75">
      <c r="A75" s="351"/>
      <c r="B75" s="213"/>
      <c r="C75" s="213"/>
      <c r="D75" s="213"/>
      <c r="E75" s="213"/>
      <c r="F75" s="213"/>
      <c r="G75" s="213"/>
      <c r="H75" s="213"/>
      <c r="I75" s="213"/>
      <c r="J75" s="357"/>
    </row>
    <row r="76" spans="1:10" ht="12.75">
      <c r="A76" s="351"/>
      <c r="B76" s="213"/>
      <c r="C76" s="213"/>
      <c r="D76" s="213"/>
      <c r="E76" s="213"/>
      <c r="F76" s="213"/>
      <c r="G76" s="213"/>
      <c r="H76" s="213"/>
      <c r="I76" s="213"/>
      <c r="J76" s="357"/>
    </row>
    <row r="77" spans="1:10" ht="12.75">
      <c r="A77" s="351"/>
      <c r="B77" s="213"/>
      <c r="C77" s="213"/>
      <c r="D77" s="213"/>
      <c r="E77" s="213"/>
      <c r="F77" s="213"/>
      <c r="G77" s="213"/>
      <c r="H77" s="213"/>
      <c r="I77" s="213"/>
      <c r="J77" s="357"/>
    </row>
    <row r="78" spans="1:10" ht="12.75">
      <c r="A78" s="351"/>
      <c r="B78" s="213"/>
      <c r="C78" s="213"/>
      <c r="D78" s="213"/>
      <c r="E78" s="213"/>
      <c r="F78" s="213"/>
      <c r="G78" s="213"/>
      <c r="H78" s="213"/>
      <c r="I78" s="213"/>
      <c r="J78" s="357"/>
    </row>
    <row r="79" spans="1:10" ht="12.75">
      <c r="A79" s="351"/>
      <c r="B79" s="213"/>
      <c r="C79" s="213"/>
      <c r="D79" s="213"/>
      <c r="E79" s="213"/>
      <c r="F79" s="213"/>
      <c r="G79" s="213"/>
      <c r="H79" s="213"/>
      <c r="I79" s="213"/>
      <c r="J79" s="357"/>
    </row>
    <row r="80" spans="1:10" ht="12.75">
      <c r="A80" s="351"/>
      <c r="B80" s="213"/>
      <c r="C80" s="213"/>
      <c r="D80" s="213"/>
      <c r="E80" s="213"/>
      <c r="F80" s="213"/>
      <c r="G80" s="213"/>
      <c r="H80" s="213"/>
      <c r="I80" s="213"/>
      <c r="J80" s="357"/>
    </row>
    <row r="81" spans="1:10" ht="12.75">
      <c r="A81" s="351"/>
      <c r="B81" s="213"/>
      <c r="C81" s="213"/>
      <c r="D81" s="213"/>
      <c r="E81" s="213"/>
      <c r="F81" s="213"/>
      <c r="G81" s="213"/>
      <c r="H81" s="213"/>
      <c r="I81" s="213"/>
      <c r="J81" s="357"/>
    </row>
    <row r="82" spans="1:10" ht="12.75">
      <c r="A82" s="351"/>
      <c r="B82" s="213"/>
      <c r="C82" s="213"/>
      <c r="D82" s="213"/>
      <c r="E82" s="213"/>
      <c r="F82" s="213"/>
      <c r="G82" s="213"/>
      <c r="H82" s="213"/>
      <c r="I82" s="213"/>
      <c r="J82" s="357"/>
    </row>
    <row r="83" spans="1:10" ht="12.75">
      <c r="A83" s="351"/>
      <c r="B83" s="213"/>
      <c r="C83" s="213"/>
      <c r="D83" s="213"/>
      <c r="E83" s="213"/>
      <c r="F83" s="213"/>
      <c r="G83" s="213"/>
      <c r="H83" s="213"/>
      <c r="I83" s="213"/>
      <c r="J83" s="357"/>
    </row>
    <row r="84" spans="1:10" ht="12.75">
      <c r="A84" s="351"/>
      <c r="B84" s="213"/>
      <c r="C84" s="213"/>
      <c r="D84" s="213"/>
      <c r="E84" s="213"/>
      <c r="F84" s="213"/>
      <c r="G84" s="213"/>
      <c r="H84" s="213"/>
      <c r="I84" s="213"/>
      <c r="J84" s="357"/>
    </row>
    <row r="85" spans="1:10" ht="12.75">
      <c r="A85" s="351"/>
      <c r="B85" s="213"/>
      <c r="C85" s="213"/>
      <c r="D85" s="213"/>
      <c r="E85" s="213"/>
      <c r="F85" s="213"/>
      <c r="G85" s="213"/>
      <c r="H85" s="213"/>
      <c r="I85" s="213"/>
      <c r="J85" s="357"/>
    </row>
    <row r="86" spans="1:10" ht="12.75">
      <c r="A86" s="351"/>
      <c r="B86" s="213"/>
      <c r="C86" s="213"/>
      <c r="D86" s="213"/>
      <c r="E86" s="213"/>
      <c r="F86" s="213"/>
      <c r="G86" s="213"/>
      <c r="H86" s="213"/>
      <c r="I86" s="213"/>
      <c r="J86" s="357"/>
    </row>
    <row r="87" spans="1:10" ht="12.75">
      <c r="A87" s="351"/>
      <c r="B87" s="213"/>
      <c r="C87" s="213"/>
      <c r="D87" s="213"/>
      <c r="E87" s="213"/>
      <c r="F87" s="213"/>
      <c r="G87" s="213"/>
      <c r="H87" s="213"/>
      <c r="I87" s="213"/>
      <c r="J87" s="357"/>
    </row>
    <row r="88" spans="1:7" ht="12.75">
      <c r="A88" s="148"/>
      <c r="B88" s="214"/>
      <c r="C88" s="214"/>
      <c r="D88" s="214"/>
      <c r="E88" s="214"/>
      <c r="F88" s="214"/>
      <c r="G88" s="214"/>
    </row>
    <row r="89" spans="1:7" ht="12.75">
      <c r="A89" s="148"/>
      <c r="B89" s="214"/>
      <c r="C89" s="214"/>
      <c r="D89" s="214"/>
      <c r="E89" s="214"/>
      <c r="F89" s="214"/>
      <c r="G89" s="214"/>
    </row>
    <row r="90" spans="1:7" ht="12.75">
      <c r="A90" s="148"/>
      <c r="B90" s="214"/>
      <c r="C90" s="214"/>
      <c r="D90" s="214"/>
      <c r="E90" s="214"/>
      <c r="F90" s="214"/>
      <c r="G90" s="214"/>
    </row>
    <row r="91" spans="1:7" ht="12.75">
      <c r="A91" s="148"/>
      <c r="B91" s="214"/>
      <c r="C91" s="214"/>
      <c r="D91" s="214"/>
      <c r="E91" s="214"/>
      <c r="F91" s="214"/>
      <c r="G91" s="214"/>
    </row>
    <row r="92" spans="1:7" ht="12.75">
      <c r="A92" s="148"/>
      <c r="B92" s="214"/>
      <c r="C92" s="214"/>
      <c r="D92" s="214"/>
      <c r="E92" s="214"/>
      <c r="F92" s="214"/>
      <c r="G92" s="214"/>
    </row>
    <row r="93" spans="1:7" ht="12.75">
      <c r="A93" s="148"/>
      <c r="B93" s="214"/>
      <c r="C93" s="214"/>
      <c r="D93" s="214"/>
      <c r="E93" s="214"/>
      <c r="F93" s="214"/>
      <c r="G93" s="214"/>
    </row>
    <row r="94" spans="1:7" ht="12.75">
      <c r="A94" s="148"/>
      <c r="B94" s="214"/>
      <c r="C94" s="214"/>
      <c r="D94" s="214"/>
      <c r="E94" s="214"/>
      <c r="F94" s="214"/>
      <c r="G94" s="214"/>
    </row>
    <row r="95" spans="1:7" ht="12.75">
      <c r="A95" s="148"/>
      <c r="B95" s="214"/>
      <c r="C95" s="214"/>
      <c r="D95" s="214"/>
      <c r="E95" s="214"/>
      <c r="F95" s="214"/>
      <c r="G95" s="214"/>
    </row>
    <row r="96" spans="1:7" ht="12.75">
      <c r="A96" s="148"/>
      <c r="B96" s="214"/>
      <c r="C96" s="214"/>
      <c r="D96" s="214"/>
      <c r="E96" s="214"/>
      <c r="F96" s="214"/>
      <c r="G96" s="214"/>
    </row>
    <row r="97" spans="1:7" ht="12.75">
      <c r="A97" s="148"/>
      <c r="B97" s="214"/>
      <c r="C97" s="214"/>
      <c r="D97" s="214"/>
      <c r="E97" s="214"/>
      <c r="F97" s="214"/>
      <c r="G97" s="214"/>
    </row>
    <row r="98" spans="1:7" ht="12.75">
      <c r="A98" s="148"/>
      <c r="B98" s="214"/>
      <c r="C98" s="214"/>
      <c r="D98" s="214"/>
      <c r="E98" s="214"/>
      <c r="F98" s="214"/>
      <c r="G98" s="214"/>
    </row>
    <row r="99" spans="1:7" ht="12.75">
      <c r="A99" s="148"/>
      <c r="B99" s="214"/>
      <c r="C99" s="214"/>
      <c r="D99" s="214"/>
      <c r="E99" s="214"/>
      <c r="F99" s="214"/>
      <c r="G99" s="214"/>
    </row>
    <row r="100" spans="1:7" ht="12.75">
      <c r="A100" s="148"/>
      <c r="B100" s="214"/>
      <c r="C100" s="214"/>
      <c r="D100" s="214"/>
      <c r="E100" s="214"/>
      <c r="F100" s="214"/>
      <c r="G100" s="214"/>
    </row>
    <row r="101" spans="1:7" ht="12.75">
      <c r="A101" s="148"/>
      <c r="B101" s="214"/>
      <c r="C101" s="214"/>
      <c r="D101" s="214"/>
      <c r="E101" s="214"/>
      <c r="F101" s="214"/>
      <c r="G101" s="214"/>
    </row>
    <row r="102" spans="1:7" ht="12.75">
      <c r="A102" s="148"/>
      <c r="B102" s="214"/>
      <c r="C102" s="214"/>
      <c r="D102" s="214"/>
      <c r="E102" s="214"/>
      <c r="F102" s="214"/>
      <c r="G102" s="214"/>
    </row>
    <row r="103" spans="1:7" ht="12.75">
      <c r="A103" s="148"/>
      <c r="B103" s="214"/>
      <c r="C103" s="214"/>
      <c r="D103" s="214"/>
      <c r="E103" s="214"/>
      <c r="F103" s="214"/>
      <c r="G103" s="214"/>
    </row>
    <row r="104" spans="1:7" ht="12.75">
      <c r="A104" s="148"/>
      <c r="B104" s="214"/>
      <c r="C104" s="214"/>
      <c r="D104" s="214"/>
      <c r="E104" s="214"/>
      <c r="F104" s="214"/>
      <c r="G104" s="214"/>
    </row>
    <row r="105" spans="1:7" ht="12.75">
      <c r="A105" s="148"/>
      <c r="B105" s="214"/>
      <c r="C105" s="214"/>
      <c r="D105" s="214"/>
      <c r="E105" s="214"/>
      <c r="F105" s="214"/>
      <c r="G105" s="214"/>
    </row>
    <row r="106" spans="1:7" ht="12.75">
      <c r="A106" s="148"/>
      <c r="B106" s="214"/>
      <c r="C106" s="214"/>
      <c r="D106" s="214"/>
      <c r="E106" s="214"/>
      <c r="F106" s="214"/>
      <c r="G106" s="214"/>
    </row>
    <row r="107" spans="1:7" ht="12.75">
      <c r="A107" s="148"/>
      <c r="B107" s="214"/>
      <c r="C107" s="214"/>
      <c r="D107" s="214"/>
      <c r="E107" s="214"/>
      <c r="F107" s="214"/>
      <c r="G107" s="214"/>
    </row>
    <row r="108" spans="1:7" ht="12.75">
      <c r="A108" s="148"/>
      <c r="B108" s="214"/>
      <c r="C108" s="214"/>
      <c r="D108" s="214"/>
      <c r="E108" s="214"/>
      <c r="F108" s="214"/>
      <c r="G108" s="214"/>
    </row>
    <row r="109" spans="1:7" ht="12.75">
      <c r="A109" s="148"/>
      <c r="B109" s="214"/>
      <c r="C109" s="214"/>
      <c r="D109" s="214"/>
      <c r="E109" s="214"/>
      <c r="F109" s="214"/>
      <c r="G109" s="214"/>
    </row>
    <row r="110" spans="1:7" ht="12.75">
      <c r="A110" s="148"/>
      <c r="B110" s="214"/>
      <c r="C110" s="214"/>
      <c r="D110" s="214"/>
      <c r="E110" s="214"/>
      <c r="F110" s="214"/>
      <c r="G110" s="214"/>
    </row>
    <row r="111" spans="1:7" ht="12.75">
      <c r="A111" s="148"/>
      <c r="B111" s="214"/>
      <c r="C111" s="214"/>
      <c r="D111" s="214"/>
      <c r="E111" s="214"/>
      <c r="F111" s="214"/>
      <c r="G111" s="214"/>
    </row>
    <row r="112" spans="1:7" ht="12.75">
      <c r="A112" s="148"/>
      <c r="B112" s="214"/>
      <c r="C112" s="214"/>
      <c r="D112" s="214"/>
      <c r="E112" s="214"/>
      <c r="F112" s="214"/>
      <c r="G112" s="214"/>
    </row>
    <row r="113" spans="1:7" ht="12.75">
      <c r="A113" s="148"/>
      <c r="B113" s="214"/>
      <c r="C113" s="214"/>
      <c r="D113" s="214"/>
      <c r="E113" s="214"/>
      <c r="F113" s="214"/>
      <c r="G113" s="214"/>
    </row>
    <row r="114" spans="1:7" ht="12.75">
      <c r="A114" s="148"/>
      <c r="B114" s="214"/>
      <c r="C114" s="214"/>
      <c r="D114" s="214"/>
      <c r="E114" s="214"/>
      <c r="F114" s="214"/>
      <c r="G114" s="214"/>
    </row>
    <row r="115" spans="1:7" ht="12.75">
      <c r="A115" s="148"/>
      <c r="B115" s="214"/>
      <c r="C115" s="214"/>
      <c r="D115" s="214"/>
      <c r="E115" s="214"/>
      <c r="F115" s="214"/>
      <c r="G115" s="214"/>
    </row>
    <row r="116" spans="1:7" ht="12.75">
      <c r="A116" s="148"/>
      <c r="B116" s="214"/>
      <c r="C116" s="214"/>
      <c r="D116" s="214"/>
      <c r="E116" s="214"/>
      <c r="F116" s="214"/>
      <c r="G116" s="214"/>
    </row>
    <row r="117" spans="1:7" ht="12.75">
      <c r="A117" s="148"/>
      <c r="B117" s="214"/>
      <c r="C117" s="214"/>
      <c r="D117" s="214"/>
      <c r="E117" s="214"/>
      <c r="F117" s="214"/>
      <c r="G117" s="214"/>
    </row>
    <row r="118" spans="1:7" ht="12.75">
      <c r="A118" s="148"/>
      <c r="B118" s="214"/>
      <c r="C118" s="214"/>
      <c r="D118" s="214"/>
      <c r="E118" s="214"/>
      <c r="F118" s="214"/>
      <c r="G118" s="214"/>
    </row>
    <row r="119" spans="1:7" ht="12.75">
      <c r="A119" s="148"/>
      <c r="B119" s="214"/>
      <c r="C119" s="214"/>
      <c r="D119" s="214"/>
      <c r="E119" s="214"/>
      <c r="F119" s="214"/>
      <c r="G119" s="214"/>
    </row>
    <row r="120" spans="1:7" ht="12.75">
      <c r="A120" s="148"/>
      <c r="B120" s="214"/>
      <c r="C120" s="214"/>
      <c r="D120" s="214"/>
      <c r="E120" s="214"/>
      <c r="F120" s="214"/>
      <c r="G120" s="214"/>
    </row>
    <row r="121" spans="1:7" ht="12.75">
      <c r="A121" s="148"/>
      <c r="B121" s="214"/>
      <c r="C121" s="214"/>
      <c r="D121" s="214"/>
      <c r="E121" s="214"/>
      <c r="F121" s="214"/>
      <c r="G121" s="214"/>
    </row>
    <row r="122" spans="1:7" ht="12.75">
      <c r="A122" s="148"/>
      <c r="B122" s="214"/>
      <c r="C122" s="214"/>
      <c r="D122" s="214"/>
      <c r="E122" s="214"/>
      <c r="F122" s="214"/>
      <c r="G122" s="214"/>
    </row>
    <row r="123" spans="1:7" ht="12.75">
      <c r="A123" s="148"/>
      <c r="B123" s="214"/>
      <c r="C123" s="214"/>
      <c r="D123" s="214"/>
      <c r="E123" s="214"/>
      <c r="F123" s="214"/>
      <c r="G123" s="214"/>
    </row>
    <row r="124" spans="1:7" ht="12.75">
      <c r="A124" s="148"/>
      <c r="B124" s="214"/>
      <c r="C124" s="214"/>
      <c r="D124" s="214"/>
      <c r="E124" s="214"/>
      <c r="F124" s="214"/>
      <c r="G124" s="214"/>
    </row>
    <row r="125" spans="1:7" ht="12.75">
      <c r="A125" s="148"/>
      <c r="B125" s="214"/>
      <c r="C125" s="214"/>
      <c r="D125" s="214"/>
      <c r="E125" s="214"/>
      <c r="F125" s="214"/>
      <c r="G125" s="214"/>
    </row>
    <row r="126" spans="1:7" ht="12.75">
      <c r="A126" s="148"/>
      <c r="B126" s="214"/>
      <c r="C126" s="214"/>
      <c r="D126" s="214"/>
      <c r="E126" s="214"/>
      <c r="F126" s="214"/>
      <c r="G126" s="214"/>
    </row>
    <row r="127" spans="1:7" ht="12.75">
      <c r="A127" s="148"/>
      <c r="B127" s="214"/>
      <c r="C127" s="214"/>
      <c r="D127" s="214"/>
      <c r="E127" s="214"/>
      <c r="F127" s="214"/>
      <c r="G127" s="214"/>
    </row>
    <row r="128" spans="1:7" ht="12.75">
      <c r="A128" s="148"/>
      <c r="B128" s="214"/>
      <c r="C128" s="214"/>
      <c r="D128" s="214"/>
      <c r="E128" s="214"/>
      <c r="F128" s="214"/>
      <c r="G128" s="214"/>
    </row>
    <row r="129" spans="1:7" ht="12.75">
      <c r="A129" s="148"/>
      <c r="B129" s="214"/>
      <c r="C129" s="214"/>
      <c r="D129" s="214"/>
      <c r="E129" s="214"/>
      <c r="F129" s="214"/>
      <c r="G129" s="214"/>
    </row>
    <row r="130" spans="1:7" ht="12.75">
      <c r="A130" s="148"/>
      <c r="B130" s="214"/>
      <c r="C130" s="214"/>
      <c r="D130" s="214"/>
      <c r="E130" s="214"/>
      <c r="F130" s="214"/>
      <c r="G130" s="214"/>
    </row>
    <row r="131" spans="1:7" ht="12.75">
      <c r="A131" s="148"/>
      <c r="B131" s="214"/>
      <c r="C131" s="214"/>
      <c r="D131" s="214"/>
      <c r="E131" s="214"/>
      <c r="F131" s="214"/>
      <c r="G131" s="214"/>
    </row>
    <row r="132" spans="1:7" ht="12.75">
      <c r="A132" s="148"/>
      <c r="B132" s="214"/>
      <c r="C132" s="214"/>
      <c r="D132" s="214"/>
      <c r="E132" s="214"/>
      <c r="F132" s="214"/>
      <c r="G132" s="214"/>
    </row>
    <row r="133" spans="1:7" ht="12.75">
      <c r="A133" s="148"/>
      <c r="B133" s="214"/>
      <c r="C133" s="214"/>
      <c r="D133" s="214"/>
      <c r="E133" s="214"/>
      <c r="F133" s="214"/>
      <c r="G133" s="214"/>
    </row>
    <row r="134" spans="1:7" ht="12.75">
      <c r="A134" s="148"/>
      <c r="B134" s="214"/>
      <c r="C134" s="214"/>
      <c r="D134" s="214"/>
      <c r="E134" s="214"/>
      <c r="F134" s="214"/>
      <c r="G134" s="214"/>
    </row>
    <row r="135" spans="1:7" ht="12.75">
      <c r="A135" s="148"/>
      <c r="B135" s="214"/>
      <c r="C135" s="214"/>
      <c r="D135" s="214"/>
      <c r="E135" s="214"/>
      <c r="F135" s="214"/>
      <c r="G135" s="214"/>
    </row>
    <row r="136" spans="1:7" ht="12.75">
      <c r="A136" s="148"/>
      <c r="B136" s="214"/>
      <c r="C136" s="214"/>
      <c r="D136" s="214"/>
      <c r="E136" s="214"/>
      <c r="F136" s="214"/>
      <c r="G136" s="214"/>
    </row>
    <row r="137" spans="1:7" ht="12.75">
      <c r="A137" s="148"/>
      <c r="B137" s="214"/>
      <c r="C137" s="214"/>
      <c r="D137" s="214"/>
      <c r="E137" s="214"/>
      <c r="F137" s="214"/>
      <c r="G137" s="214"/>
    </row>
    <row r="138" spans="1:7" ht="12.75">
      <c r="A138" s="148"/>
      <c r="B138" s="214"/>
      <c r="C138" s="214"/>
      <c r="D138" s="214"/>
      <c r="E138" s="214"/>
      <c r="F138" s="214"/>
      <c r="G138" s="214"/>
    </row>
    <row r="139" spans="1:7" ht="12.75">
      <c r="A139" s="148"/>
      <c r="B139" s="214"/>
      <c r="C139" s="214"/>
      <c r="D139" s="214"/>
      <c r="E139" s="214"/>
      <c r="F139" s="214"/>
      <c r="G139" s="214"/>
    </row>
    <row r="140" spans="1:7" ht="12.75">
      <c r="A140" s="148"/>
      <c r="B140" s="214"/>
      <c r="C140" s="214"/>
      <c r="D140" s="214"/>
      <c r="E140" s="214"/>
      <c r="F140" s="214"/>
      <c r="G140" s="214"/>
    </row>
    <row r="141" spans="1:7" ht="12.75">
      <c r="A141" s="148"/>
      <c r="B141" s="214"/>
      <c r="C141" s="214"/>
      <c r="D141" s="214"/>
      <c r="E141" s="214"/>
      <c r="F141" s="214"/>
      <c r="G141" s="214"/>
    </row>
    <row r="142" spans="1:7" ht="12.75">
      <c r="A142" s="148"/>
      <c r="B142" s="214"/>
      <c r="C142" s="214"/>
      <c r="D142" s="214"/>
      <c r="E142" s="214"/>
      <c r="F142" s="214"/>
      <c r="G142" s="214"/>
    </row>
    <row r="143" spans="1:7" ht="12.75">
      <c r="A143" s="148"/>
      <c r="B143" s="214"/>
      <c r="C143" s="214"/>
      <c r="D143" s="214"/>
      <c r="E143" s="214"/>
      <c r="F143" s="214"/>
      <c r="G143" s="214"/>
    </row>
    <row r="144" spans="1:7" ht="12.75">
      <c r="A144" s="148"/>
      <c r="B144" s="214"/>
      <c r="C144" s="214"/>
      <c r="D144" s="214"/>
      <c r="E144" s="214"/>
      <c r="F144" s="214"/>
      <c r="G144" s="214"/>
    </row>
    <row r="145" spans="1:7" ht="12.75">
      <c r="A145" s="148"/>
      <c r="B145" s="214"/>
      <c r="C145" s="214"/>
      <c r="D145" s="214"/>
      <c r="E145" s="214"/>
      <c r="F145" s="214"/>
      <c r="G145" s="214"/>
    </row>
    <row r="146" spans="1:7" ht="12.75">
      <c r="A146" s="148"/>
      <c r="B146" s="214"/>
      <c r="C146" s="214"/>
      <c r="D146" s="214"/>
      <c r="E146" s="214"/>
      <c r="F146" s="214"/>
      <c r="G146" s="214"/>
    </row>
    <row r="147" spans="1:7" ht="12.75">
      <c r="A147" s="148"/>
      <c r="B147" s="214"/>
      <c r="C147" s="214"/>
      <c r="D147" s="214"/>
      <c r="E147" s="214"/>
      <c r="F147" s="214"/>
      <c r="G147" s="214"/>
    </row>
    <row r="148" spans="1:7" ht="12.75">
      <c r="A148" s="148"/>
      <c r="B148" s="214"/>
      <c r="C148" s="214"/>
      <c r="D148" s="214"/>
      <c r="E148" s="214"/>
      <c r="F148" s="214"/>
      <c r="G148" s="214"/>
    </row>
    <row r="149" spans="1:7" ht="12.75">
      <c r="A149" s="148"/>
      <c r="B149" s="214"/>
      <c r="C149" s="214"/>
      <c r="D149" s="214"/>
      <c r="E149" s="214"/>
      <c r="F149" s="214"/>
      <c r="G149" s="214"/>
    </row>
    <row r="150" spans="1:7" ht="12.75">
      <c r="A150" s="148"/>
      <c r="B150" s="214"/>
      <c r="C150" s="214"/>
      <c r="D150" s="214"/>
      <c r="E150" s="214"/>
      <c r="F150" s="214"/>
      <c r="G150" s="214"/>
    </row>
    <row r="151" spans="1:7" ht="12.75">
      <c r="A151" s="148"/>
      <c r="B151" s="214"/>
      <c r="C151" s="214"/>
      <c r="D151" s="214"/>
      <c r="E151" s="214"/>
      <c r="F151" s="214"/>
      <c r="G151" s="214"/>
    </row>
    <row r="152" spans="1:7" ht="12.75">
      <c r="A152" s="148"/>
      <c r="B152" s="214"/>
      <c r="C152" s="214"/>
      <c r="D152" s="214"/>
      <c r="E152" s="214"/>
      <c r="F152" s="214"/>
      <c r="G152" s="214"/>
    </row>
    <row r="153" spans="1:7" ht="12.75">
      <c r="A153" s="148"/>
      <c r="B153" s="214"/>
      <c r="C153" s="214"/>
      <c r="D153" s="214"/>
      <c r="E153" s="214"/>
      <c r="F153" s="214"/>
      <c r="G153" s="214"/>
    </row>
    <row r="154" spans="1:7" ht="12.75">
      <c r="A154" s="148"/>
      <c r="B154" s="214"/>
      <c r="C154" s="214"/>
      <c r="D154" s="214"/>
      <c r="E154" s="214"/>
      <c r="F154" s="214"/>
      <c r="G154" s="214"/>
    </row>
    <row r="155" spans="1:7" ht="12.75">
      <c r="A155" s="148"/>
      <c r="B155" s="214"/>
      <c r="C155" s="214"/>
      <c r="D155" s="214"/>
      <c r="E155" s="214"/>
      <c r="F155" s="214"/>
      <c r="G155" s="214"/>
    </row>
    <row r="156" spans="1:7" ht="12.75">
      <c r="A156" s="148"/>
      <c r="B156" s="214"/>
      <c r="C156" s="214"/>
      <c r="D156" s="214"/>
      <c r="E156" s="214"/>
      <c r="F156" s="214"/>
      <c r="G156" s="214"/>
    </row>
    <row r="157" spans="1:7" ht="12.75">
      <c r="A157" s="148"/>
      <c r="B157" s="214"/>
      <c r="C157" s="214"/>
      <c r="D157" s="214"/>
      <c r="E157" s="214"/>
      <c r="F157" s="214"/>
      <c r="G157" s="214"/>
    </row>
    <row r="158" spans="1:7" ht="12.75">
      <c r="A158" s="148"/>
      <c r="B158" s="214"/>
      <c r="C158" s="214"/>
      <c r="D158" s="214"/>
      <c r="E158" s="214"/>
      <c r="F158" s="214"/>
      <c r="G158" s="214"/>
    </row>
    <row r="159" spans="1:7" ht="12.75">
      <c r="A159" s="148"/>
      <c r="B159" s="214"/>
      <c r="C159" s="214"/>
      <c r="D159" s="214"/>
      <c r="E159" s="214"/>
      <c r="F159" s="214"/>
      <c r="G159" s="214"/>
    </row>
    <row r="160" spans="1:7" ht="12.75">
      <c r="A160" s="148"/>
      <c r="B160" s="214"/>
      <c r="C160" s="214"/>
      <c r="D160" s="214"/>
      <c r="E160" s="214"/>
      <c r="F160" s="214"/>
      <c r="G160" s="214"/>
    </row>
    <row r="161" spans="1:7" ht="12.75">
      <c r="A161" s="148"/>
      <c r="B161" s="214"/>
      <c r="C161" s="214"/>
      <c r="D161" s="214"/>
      <c r="E161" s="214"/>
      <c r="F161" s="214"/>
      <c r="G161" s="214"/>
    </row>
    <row r="162" spans="1:7" ht="12.75">
      <c r="A162" s="148"/>
      <c r="B162" s="214"/>
      <c r="C162" s="214"/>
      <c r="D162" s="214"/>
      <c r="E162" s="214"/>
      <c r="F162" s="214"/>
      <c r="G162" s="214"/>
    </row>
    <row r="163" spans="1:7" ht="12.75">
      <c r="A163" s="148"/>
      <c r="B163" s="214"/>
      <c r="C163" s="214"/>
      <c r="D163" s="214"/>
      <c r="E163" s="214"/>
      <c r="F163" s="214"/>
      <c r="G163" s="214"/>
    </row>
    <row r="164" spans="1:7" ht="12.75">
      <c r="A164" s="148"/>
      <c r="B164" s="214"/>
      <c r="C164" s="214"/>
      <c r="D164" s="214"/>
      <c r="E164" s="214"/>
      <c r="F164" s="214"/>
      <c r="G164" s="214"/>
    </row>
    <row r="165" spans="1:7" ht="12.75">
      <c r="A165" s="148"/>
      <c r="B165" s="214"/>
      <c r="C165" s="214"/>
      <c r="D165" s="214"/>
      <c r="E165" s="214"/>
      <c r="F165" s="214"/>
      <c r="G165" s="214"/>
    </row>
    <row r="166" spans="1:7" ht="12.75">
      <c r="A166" s="148"/>
      <c r="B166" s="214"/>
      <c r="C166" s="214"/>
      <c r="D166" s="214"/>
      <c r="E166" s="214"/>
      <c r="F166" s="214"/>
      <c r="G166" s="214"/>
    </row>
    <row r="167" spans="1:7" ht="12.75">
      <c r="A167" s="148"/>
      <c r="B167" s="214"/>
      <c r="C167" s="214"/>
      <c r="D167" s="214"/>
      <c r="E167" s="214"/>
      <c r="F167" s="214"/>
      <c r="G167" s="214"/>
    </row>
    <row r="168" spans="1:7" ht="12.75">
      <c r="A168" s="148"/>
      <c r="B168" s="214"/>
      <c r="C168" s="214"/>
      <c r="D168" s="214"/>
      <c r="E168" s="214"/>
      <c r="F168" s="214"/>
      <c r="G168" s="214"/>
    </row>
    <row r="169" spans="1:7" ht="12.75">
      <c r="A169" s="148"/>
      <c r="B169" s="214"/>
      <c r="C169" s="214"/>
      <c r="D169" s="214"/>
      <c r="E169" s="214"/>
      <c r="F169" s="214"/>
      <c r="G169" s="214"/>
    </row>
    <row r="170" spans="1:7" ht="12.75">
      <c r="A170" s="148"/>
      <c r="B170" s="214"/>
      <c r="C170" s="214"/>
      <c r="D170" s="214"/>
      <c r="E170" s="214"/>
      <c r="F170" s="214"/>
      <c r="G170" s="214"/>
    </row>
    <row r="171" spans="1:7" ht="12.75">
      <c r="A171" s="148"/>
      <c r="B171" s="214"/>
      <c r="C171" s="214"/>
      <c r="D171" s="214"/>
      <c r="E171" s="214"/>
      <c r="F171" s="214"/>
      <c r="G171" s="214"/>
    </row>
    <row r="172" spans="1:7" ht="12.75">
      <c r="A172" s="148"/>
      <c r="B172" s="214"/>
      <c r="C172" s="214"/>
      <c r="D172" s="214"/>
      <c r="E172" s="214"/>
      <c r="F172" s="214"/>
      <c r="G172" s="214"/>
    </row>
    <row r="173" spans="1:7" ht="12.75">
      <c r="A173" s="148"/>
      <c r="B173" s="214"/>
      <c r="C173" s="214"/>
      <c r="D173" s="214"/>
      <c r="E173" s="214"/>
      <c r="F173" s="214"/>
      <c r="G173" s="214"/>
    </row>
    <row r="174" spans="1:7" ht="12.75">
      <c r="A174" s="148"/>
      <c r="B174" s="214"/>
      <c r="C174" s="214"/>
      <c r="D174" s="214"/>
      <c r="E174" s="214"/>
      <c r="F174" s="214"/>
      <c r="G174" s="214"/>
    </row>
    <row r="175" spans="1:7" ht="12.75">
      <c r="A175" s="148"/>
      <c r="B175" s="214"/>
      <c r="C175" s="214"/>
      <c r="D175" s="214"/>
      <c r="E175" s="214"/>
      <c r="F175" s="214"/>
      <c r="G175" s="214"/>
    </row>
    <row r="176" spans="1:7" ht="12.75">
      <c r="A176" s="148"/>
      <c r="B176" s="214"/>
      <c r="C176" s="214"/>
      <c r="D176" s="214"/>
      <c r="E176" s="214"/>
      <c r="F176" s="214"/>
      <c r="G176" s="214"/>
    </row>
    <row r="177" spans="1:7" ht="12.75">
      <c r="A177" s="148"/>
      <c r="B177" s="214"/>
      <c r="C177" s="214"/>
      <c r="D177" s="214"/>
      <c r="E177" s="214"/>
      <c r="F177" s="214"/>
      <c r="G177" s="214"/>
    </row>
    <row r="178" spans="1:7" ht="12.75">
      <c r="A178" s="148"/>
      <c r="B178" s="214"/>
      <c r="C178" s="214"/>
      <c r="D178" s="214"/>
      <c r="E178" s="214"/>
      <c r="F178" s="214"/>
      <c r="G178" s="214"/>
    </row>
    <row r="179" spans="1:7" ht="12.75">
      <c r="A179" s="148"/>
      <c r="B179" s="214"/>
      <c r="C179" s="214"/>
      <c r="D179" s="214"/>
      <c r="E179" s="214"/>
      <c r="F179" s="214"/>
      <c r="G179" s="214"/>
    </row>
    <row r="180" spans="1:7" ht="12.75">
      <c r="A180" s="148"/>
      <c r="B180" s="214"/>
      <c r="C180" s="214"/>
      <c r="D180" s="214"/>
      <c r="E180" s="214"/>
      <c r="F180" s="214"/>
      <c r="G180" s="214"/>
    </row>
    <row r="181" spans="1:7" ht="12.75">
      <c r="A181" s="148"/>
      <c r="B181" s="214"/>
      <c r="C181" s="214"/>
      <c r="D181" s="214"/>
      <c r="E181" s="214"/>
      <c r="F181" s="214"/>
      <c r="G181" s="214"/>
    </row>
    <row r="182" spans="1:7" ht="12.75">
      <c r="A182" s="148"/>
      <c r="B182" s="214"/>
      <c r="C182" s="214"/>
      <c r="D182" s="214"/>
      <c r="E182" s="214"/>
      <c r="F182" s="214"/>
      <c r="G182" s="214"/>
    </row>
    <row r="183" spans="1:7" ht="12.75">
      <c r="A183" s="148"/>
      <c r="B183" s="214"/>
      <c r="C183" s="214"/>
      <c r="D183" s="214"/>
      <c r="E183" s="214"/>
      <c r="F183" s="214"/>
      <c r="G183" s="214"/>
    </row>
    <row r="184" spans="1:7" ht="12.75">
      <c r="A184" s="148"/>
      <c r="B184" s="214"/>
      <c r="C184" s="214"/>
      <c r="D184" s="214"/>
      <c r="E184" s="214"/>
      <c r="F184" s="214"/>
      <c r="G184" s="214"/>
    </row>
    <row r="185" spans="1:7" ht="12.75">
      <c r="A185" s="148"/>
      <c r="B185" s="214"/>
      <c r="C185" s="214"/>
      <c r="D185" s="214"/>
      <c r="E185" s="214"/>
      <c r="F185" s="214"/>
      <c r="G185" s="214"/>
    </row>
    <row r="186" spans="1:7" ht="12.75">
      <c r="A186" s="148"/>
      <c r="B186" s="214"/>
      <c r="C186" s="214"/>
      <c r="D186" s="214"/>
      <c r="E186" s="214"/>
      <c r="F186" s="214"/>
      <c r="G186" s="214"/>
    </row>
    <row r="187" spans="1:7" ht="12.75">
      <c r="A187" s="148"/>
      <c r="B187" s="214"/>
      <c r="C187" s="214"/>
      <c r="D187" s="214"/>
      <c r="E187" s="214"/>
      <c r="F187" s="214"/>
      <c r="G187" s="214"/>
    </row>
    <row r="188" spans="1:7" ht="12.75">
      <c r="A188" s="148"/>
      <c r="B188" s="214"/>
      <c r="C188" s="214"/>
      <c r="D188" s="214"/>
      <c r="E188" s="214"/>
      <c r="F188" s="214"/>
      <c r="G188" s="214"/>
    </row>
    <row r="189" spans="1:7" ht="12.75">
      <c r="A189" s="148"/>
      <c r="B189" s="214"/>
      <c r="C189" s="214"/>
      <c r="D189" s="214"/>
      <c r="E189" s="214"/>
      <c r="F189" s="214"/>
      <c r="G189" s="214"/>
    </row>
    <row r="190" spans="1:7" ht="12.75">
      <c r="A190" s="148"/>
      <c r="B190" s="214"/>
      <c r="C190" s="214"/>
      <c r="D190" s="214"/>
      <c r="E190" s="214"/>
      <c r="F190" s="214"/>
      <c r="G190" s="214"/>
    </row>
    <row r="191" spans="1:7" ht="12.75">
      <c r="A191" s="148"/>
      <c r="B191" s="214"/>
      <c r="C191" s="214"/>
      <c r="D191" s="214"/>
      <c r="E191" s="214"/>
      <c r="F191" s="214"/>
      <c r="G191" s="214"/>
    </row>
    <row r="192" spans="1:7" ht="12.75">
      <c r="A192" s="148"/>
      <c r="B192" s="214"/>
      <c r="C192" s="214"/>
      <c r="D192" s="214"/>
      <c r="E192" s="214"/>
      <c r="F192" s="214"/>
      <c r="G192" s="214"/>
    </row>
    <row r="193" spans="1:7" ht="12.75">
      <c r="A193" s="148"/>
      <c r="B193" s="214"/>
      <c r="C193" s="214"/>
      <c r="D193" s="214"/>
      <c r="E193" s="214"/>
      <c r="F193" s="214"/>
      <c r="G193" s="214"/>
    </row>
    <row r="194" spans="1:7" ht="12.75">
      <c r="A194" s="148"/>
      <c r="B194" s="214"/>
      <c r="C194" s="214"/>
      <c r="D194" s="214"/>
      <c r="E194" s="214"/>
      <c r="F194" s="214"/>
      <c r="G194" s="214"/>
    </row>
    <row r="195" spans="1:7" ht="12.75">
      <c r="A195" s="148"/>
      <c r="B195" s="214"/>
      <c r="C195" s="214"/>
      <c r="D195" s="214"/>
      <c r="E195" s="214"/>
      <c r="F195" s="214"/>
      <c r="G195" s="214"/>
    </row>
    <row r="196" spans="1:7" ht="12.75">
      <c r="A196" s="148"/>
      <c r="B196" s="214"/>
      <c r="C196" s="214"/>
      <c r="D196" s="214"/>
      <c r="E196" s="214"/>
      <c r="F196" s="214"/>
      <c r="G196" s="214"/>
    </row>
    <row r="197" spans="1:7" ht="12.75">
      <c r="A197" s="148"/>
      <c r="B197" s="214"/>
      <c r="C197" s="214"/>
      <c r="D197" s="214"/>
      <c r="E197" s="214"/>
      <c r="F197" s="214"/>
      <c r="G197" s="214"/>
    </row>
    <row r="198" spans="1:7" ht="12.75">
      <c r="A198" s="148"/>
      <c r="B198" s="214"/>
      <c r="C198" s="214"/>
      <c r="D198" s="214"/>
      <c r="E198" s="214"/>
      <c r="F198" s="214"/>
      <c r="G198" s="214"/>
    </row>
    <row r="199" spans="1:7" ht="12.75">
      <c r="A199" s="148"/>
      <c r="B199" s="214"/>
      <c r="C199" s="214"/>
      <c r="D199" s="214"/>
      <c r="E199" s="214"/>
      <c r="F199" s="214"/>
      <c r="G199" s="214"/>
    </row>
    <row r="200" spans="1:7" ht="12.75">
      <c r="A200" s="148"/>
      <c r="B200" s="214"/>
      <c r="C200" s="214"/>
      <c r="D200" s="214"/>
      <c r="E200" s="214"/>
      <c r="F200" s="214"/>
      <c r="G200" s="214"/>
    </row>
    <row r="201" spans="1:7" ht="12.75">
      <c r="A201" s="148"/>
      <c r="B201" s="214"/>
      <c r="C201" s="214"/>
      <c r="D201" s="214"/>
      <c r="E201" s="214"/>
      <c r="F201" s="214"/>
      <c r="G201" s="214"/>
    </row>
    <row r="202" spans="1:7" ht="12.75">
      <c r="A202" s="148"/>
      <c r="B202" s="214"/>
      <c r="C202" s="214"/>
      <c r="D202" s="214"/>
      <c r="E202" s="214"/>
      <c r="F202" s="214"/>
      <c r="G202" s="214"/>
    </row>
    <row r="203" spans="1:7" ht="12.75">
      <c r="A203" s="148"/>
      <c r="B203" s="214"/>
      <c r="C203" s="214"/>
      <c r="D203" s="214"/>
      <c r="E203" s="214"/>
      <c r="F203" s="214"/>
      <c r="G203" s="214"/>
    </row>
    <row r="204" spans="1:7" ht="12.75">
      <c r="A204" s="148"/>
      <c r="B204" s="214"/>
      <c r="C204" s="214"/>
      <c r="D204" s="214"/>
      <c r="E204" s="214"/>
      <c r="F204" s="214"/>
      <c r="G204" s="214"/>
    </row>
    <row r="205" spans="1:7" ht="12.75">
      <c r="A205" s="148"/>
      <c r="B205" s="214"/>
      <c r="C205" s="214"/>
      <c r="D205" s="214"/>
      <c r="E205" s="214"/>
      <c r="F205" s="214"/>
      <c r="G205" s="214"/>
    </row>
    <row r="206" spans="1:7" ht="12.75">
      <c r="A206" s="148"/>
      <c r="B206" s="214"/>
      <c r="C206" s="214"/>
      <c r="D206" s="214"/>
      <c r="E206" s="214"/>
      <c r="F206" s="214"/>
      <c r="G206" s="214"/>
    </row>
    <row r="207" spans="1:7" ht="12.75">
      <c r="A207" s="148"/>
      <c r="B207" s="214"/>
      <c r="C207" s="214"/>
      <c r="D207" s="214"/>
      <c r="E207" s="214"/>
      <c r="F207" s="214"/>
      <c r="G207" s="214"/>
    </row>
    <row r="208" spans="1:7" ht="12.75">
      <c r="A208" s="148"/>
      <c r="B208" s="214"/>
      <c r="C208" s="214"/>
      <c r="D208" s="214"/>
      <c r="E208" s="214"/>
      <c r="F208" s="214"/>
      <c r="G208" s="214"/>
    </row>
    <row r="209" spans="1:7" ht="12.75">
      <c r="A209" s="148"/>
      <c r="B209" s="214"/>
      <c r="C209" s="214"/>
      <c r="D209" s="214"/>
      <c r="E209" s="214"/>
      <c r="F209" s="214"/>
      <c r="G209" s="214"/>
    </row>
    <row r="210" spans="1:7" ht="12.75">
      <c r="A210" s="148"/>
      <c r="B210" s="214"/>
      <c r="C210" s="214"/>
      <c r="D210" s="214"/>
      <c r="E210" s="214"/>
      <c r="F210" s="214"/>
      <c r="G210" s="214"/>
    </row>
    <row r="211" spans="1:7" ht="12.75">
      <c r="A211" s="148"/>
      <c r="B211" s="214"/>
      <c r="C211" s="214"/>
      <c r="D211" s="214"/>
      <c r="E211" s="214"/>
      <c r="F211" s="214"/>
      <c r="G211" s="214"/>
    </row>
    <row r="212" spans="1:7" ht="12.75">
      <c r="A212" s="148"/>
      <c r="B212" s="214"/>
      <c r="C212" s="214"/>
      <c r="D212" s="214"/>
      <c r="E212" s="214"/>
      <c r="F212" s="214"/>
      <c r="G212" s="214"/>
    </row>
    <row r="213" spans="1:7" ht="12.75">
      <c r="A213" s="148"/>
      <c r="B213" s="214"/>
      <c r="C213" s="214"/>
      <c r="D213" s="214"/>
      <c r="E213" s="214"/>
      <c r="F213" s="214"/>
      <c r="G213" s="214"/>
    </row>
    <row r="214" spans="1:7" ht="12.75">
      <c r="A214" s="148"/>
      <c r="B214" s="214"/>
      <c r="C214" s="214"/>
      <c r="D214" s="214"/>
      <c r="E214" s="214"/>
      <c r="F214" s="214"/>
      <c r="G214" s="214"/>
    </row>
    <row r="215" spans="1:7" ht="12.75">
      <c r="A215" s="148"/>
      <c r="B215" s="214"/>
      <c r="C215" s="214"/>
      <c r="D215" s="214"/>
      <c r="E215" s="214"/>
      <c r="F215" s="214"/>
      <c r="G215" s="214"/>
    </row>
    <row r="216" spans="1:7" ht="12.75">
      <c r="A216" s="148"/>
      <c r="B216" s="214"/>
      <c r="C216" s="214"/>
      <c r="D216" s="214"/>
      <c r="E216" s="214"/>
      <c r="F216" s="214"/>
      <c r="G216" s="214"/>
    </row>
    <row r="217" spans="1:7" ht="12.75">
      <c r="A217" s="148"/>
      <c r="B217" s="214"/>
      <c r="C217" s="214"/>
      <c r="D217" s="214"/>
      <c r="E217" s="214"/>
      <c r="F217" s="214"/>
      <c r="G217" s="214"/>
    </row>
    <row r="218" spans="1:7" ht="12.75">
      <c r="A218" s="148"/>
      <c r="B218" s="214"/>
      <c r="C218" s="214"/>
      <c r="D218" s="214"/>
      <c r="E218" s="214"/>
      <c r="F218" s="214"/>
      <c r="G218" s="214"/>
    </row>
    <row r="219" spans="1:7" ht="12.75">
      <c r="A219" s="148"/>
      <c r="B219" s="214"/>
      <c r="C219" s="214"/>
      <c r="D219" s="214"/>
      <c r="E219" s="214"/>
      <c r="F219" s="214"/>
      <c r="G219" s="214"/>
    </row>
    <row r="220" spans="1:7" ht="12.75">
      <c r="A220" s="148"/>
      <c r="B220" s="214"/>
      <c r="C220" s="214"/>
      <c r="D220" s="214"/>
      <c r="E220" s="214"/>
      <c r="F220" s="214"/>
      <c r="G220" s="214"/>
    </row>
    <row r="221" spans="1:7" ht="12.75">
      <c r="A221" s="148"/>
      <c r="B221" s="214"/>
      <c r="C221" s="214"/>
      <c r="D221" s="214"/>
      <c r="E221" s="214"/>
      <c r="F221" s="214"/>
      <c r="G221" s="214"/>
    </row>
    <row r="222" spans="1:7" ht="12.75">
      <c r="A222" s="148"/>
      <c r="B222" s="214"/>
      <c r="C222" s="214"/>
      <c r="D222" s="214"/>
      <c r="E222" s="214"/>
      <c r="F222" s="214"/>
      <c r="G222" s="214"/>
    </row>
    <row r="223" spans="1:7" ht="12.75">
      <c r="A223" s="148"/>
      <c r="B223" s="214"/>
      <c r="C223" s="214"/>
      <c r="D223" s="214"/>
      <c r="E223" s="214"/>
      <c r="F223" s="214"/>
      <c r="G223" s="214"/>
    </row>
    <row r="224" spans="1:7" ht="12.75">
      <c r="A224" s="148"/>
      <c r="B224" s="214"/>
      <c r="C224" s="214"/>
      <c r="D224" s="214"/>
      <c r="E224" s="214"/>
      <c r="F224" s="214"/>
      <c r="G224" s="214"/>
    </row>
    <row r="225" spans="1:7" ht="12.75">
      <c r="A225" s="148"/>
      <c r="B225" s="214"/>
      <c r="C225" s="214"/>
      <c r="D225" s="214"/>
      <c r="E225" s="214"/>
      <c r="F225" s="214"/>
      <c r="G225" s="214"/>
    </row>
    <row r="226" spans="1:7" ht="12.75">
      <c r="A226" s="148"/>
      <c r="B226" s="214"/>
      <c r="C226" s="214"/>
      <c r="D226" s="214"/>
      <c r="E226" s="214"/>
      <c r="F226" s="214"/>
      <c r="G226" s="214"/>
    </row>
    <row r="227" spans="1:7" ht="12.75">
      <c r="A227" s="148"/>
      <c r="B227" s="214"/>
      <c r="C227" s="214"/>
      <c r="D227" s="214"/>
      <c r="E227" s="214"/>
      <c r="F227" s="214"/>
      <c r="G227" s="214"/>
    </row>
    <row r="228" spans="1:7" ht="12.75">
      <c r="A228" s="148"/>
      <c r="B228" s="214"/>
      <c r="C228" s="214"/>
      <c r="D228" s="214"/>
      <c r="E228" s="214"/>
      <c r="F228" s="214"/>
      <c r="G228" s="214"/>
    </row>
    <row r="229" spans="1:7" ht="12.75">
      <c r="A229" s="148"/>
      <c r="B229" s="214"/>
      <c r="C229" s="214"/>
      <c r="D229" s="214"/>
      <c r="E229" s="214"/>
      <c r="F229" s="214"/>
      <c r="G229" s="214"/>
    </row>
    <row r="230" spans="1:7" ht="12.75">
      <c r="A230" s="148"/>
      <c r="B230" s="214"/>
      <c r="C230" s="214"/>
      <c r="D230" s="214"/>
      <c r="E230" s="214"/>
      <c r="F230" s="214"/>
      <c r="G230" s="214"/>
    </row>
    <row r="231" spans="1:7" ht="12.75">
      <c r="A231" s="148"/>
      <c r="B231" s="214"/>
      <c r="C231" s="214"/>
      <c r="D231" s="214"/>
      <c r="E231" s="214"/>
      <c r="F231" s="214"/>
      <c r="G231" s="214"/>
    </row>
    <row r="232" spans="1:7" ht="12.75">
      <c r="A232" s="148"/>
      <c r="B232" s="214"/>
      <c r="C232" s="214"/>
      <c r="D232" s="214"/>
      <c r="E232" s="214"/>
      <c r="F232" s="214"/>
      <c r="G232" s="214"/>
    </row>
    <row r="233" spans="1:7" ht="12.75">
      <c r="A233" s="148"/>
      <c r="B233" s="214"/>
      <c r="C233" s="214"/>
      <c r="D233" s="214"/>
      <c r="E233" s="214"/>
      <c r="F233" s="214"/>
      <c r="G233" s="214"/>
    </row>
    <row r="234" spans="1:7" ht="12.75">
      <c r="A234" s="148"/>
      <c r="B234" s="214"/>
      <c r="C234" s="214"/>
      <c r="D234" s="214"/>
      <c r="E234" s="214"/>
      <c r="F234" s="214"/>
      <c r="G234" s="214"/>
    </row>
    <row r="235" spans="1:7" ht="12.75">
      <c r="A235" s="148"/>
      <c r="B235" s="214"/>
      <c r="C235" s="214"/>
      <c r="D235" s="214"/>
      <c r="E235" s="214"/>
      <c r="F235" s="214"/>
      <c r="G235" s="214"/>
    </row>
    <row r="236" spans="1:7" ht="12.75">
      <c r="A236" s="148"/>
      <c r="B236" s="214"/>
      <c r="C236" s="214"/>
      <c r="D236" s="214"/>
      <c r="E236" s="214"/>
      <c r="F236" s="214"/>
      <c r="G236" s="214"/>
    </row>
    <row r="237" spans="1:7" ht="12.75">
      <c r="A237" s="148"/>
      <c r="B237" s="214"/>
      <c r="C237" s="214"/>
      <c r="D237" s="214"/>
      <c r="E237" s="214"/>
      <c r="F237" s="214"/>
      <c r="G237" s="214"/>
    </row>
    <row r="238" spans="1:7" ht="12.75">
      <c r="A238" s="148"/>
      <c r="B238" s="214"/>
      <c r="C238" s="214"/>
      <c r="D238" s="214"/>
      <c r="E238" s="214"/>
      <c r="F238" s="214"/>
      <c r="G238" s="214"/>
    </row>
    <row r="239" spans="1:7" ht="12.75">
      <c r="A239" s="148"/>
      <c r="B239" s="214"/>
      <c r="C239" s="214"/>
      <c r="D239" s="214"/>
      <c r="E239" s="214"/>
      <c r="F239" s="214"/>
      <c r="G239" s="214"/>
    </row>
    <row r="240" spans="1:7" ht="12.75">
      <c r="A240" s="148"/>
      <c r="B240" s="214"/>
      <c r="C240" s="214"/>
      <c r="D240" s="214"/>
      <c r="E240" s="214"/>
      <c r="F240" s="214"/>
      <c r="G240" s="214"/>
    </row>
    <row r="241" spans="1:7" ht="12.75">
      <c r="A241" s="148"/>
      <c r="B241" s="214"/>
      <c r="C241" s="214"/>
      <c r="D241" s="214"/>
      <c r="E241" s="214"/>
      <c r="F241" s="214"/>
      <c r="G241" s="214"/>
    </row>
    <row r="242" spans="1:7" ht="12.75">
      <c r="A242" s="148"/>
      <c r="B242" s="214"/>
      <c r="C242" s="214"/>
      <c r="D242" s="214"/>
      <c r="E242" s="214"/>
      <c r="F242" s="214"/>
      <c r="G242" s="214"/>
    </row>
    <row r="243" spans="1:7" ht="12.75">
      <c r="A243" s="148"/>
      <c r="B243" s="214"/>
      <c r="C243" s="214"/>
      <c r="D243" s="214"/>
      <c r="E243" s="214"/>
      <c r="F243" s="214"/>
      <c r="G243" s="214"/>
    </row>
    <row r="244" spans="1:7" ht="12.75">
      <c r="A244" s="148"/>
      <c r="B244" s="214"/>
      <c r="C244" s="214"/>
      <c r="D244" s="214"/>
      <c r="E244" s="214"/>
      <c r="F244" s="214"/>
      <c r="G244" s="214"/>
    </row>
    <row r="245" spans="1:7" ht="12.75">
      <c r="A245" s="148"/>
      <c r="B245" s="214"/>
      <c r="C245" s="214"/>
      <c r="D245" s="214"/>
      <c r="E245" s="214"/>
      <c r="F245" s="214"/>
      <c r="G245" s="214"/>
    </row>
    <row r="246" spans="1:7" ht="12.75">
      <c r="A246" s="148"/>
      <c r="B246" s="214"/>
      <c r="C246" s="214"/>
      <c r="D246" s="214"/>
      <c r="E246" s="214"/>
      <c r="F246" s="214"/>
      <c r="G246" s="214"/>
    </row>
    <row r="247" spans="1:7" ht="12.75">
      <c r="A247" s="148"/>
      <c r="B247" s="214"/>
      <c r="C247" s="214"/>
      <c r="D247" s="214"/>
      <c r="E247" s="214"/>
      <c r="F247" s="214"/>
      <c r="G247" s="214"/>
    </row>
    <row r="248" spans="1:7" ht="12.75">
      <c r="A248" s="148"/>
      <c r="B248" s="214"/>
      <c r="C248" s="214"/>
      <c r="D248" s="214"/>
      <c r="E248" s="214"/>
      <c r="F248" s="214"/>
      <c r="G248" s="214"/>
    </row>
    <row r="249" spans="1:7" ht="12.75">
      <c r="A249" s="148"/>
      <c r="B249" s="214"/>
      <c r="C249" s="214"/>
      <c r="D249" s="214"/>
      <c r="E249" s="214"/>
      <c r="F249" s="214"/>
      <c r="G249" s="214"/>
    </row>
    <row r="250" spans="1:7" ht="12.75">
      <c r="A250" s="148"/>
      <c r="B250" s="214"/>
      <c r="C250" s="214"/>
      <c r="D250" s="214"/>
      <c r="E250" s="214"/>
      <c r="F250" s="214"/>
      <c r="G250" s="214"/>
    </row>
    <row r="251" spans="1:7" ht="12.75">
      <c r="A251" s="148"/>
      <c r="B251" s="214"/>
      <c r="C251" s="214"/>
      <c r="D251" s="214"/>
      <c r="E251" s="214"/>
      <c r="F251" s="214"/>
      <c r="G251" s="214"/>
    </row>
    <row r="252" spans="1:7" ht="12.75">
      <c r="A252" s="148"/>
      <c r="B252" s="214"/>
      <c r="C252" s="214"/>
      <c r="D252" s="214"/>
      <c r="E252" s="214"/>
      <c r="F252" s="214"/>
      <c r="G252" s="214"/>
    </row>
    <row r="253" spans="1:7" ht="12.75">
      <c r="A253" s="148"/>
      <c r="B253" s="214"/>
      <c r="C253" s="214"/>
      <c r="D253" s="214"/>
      <c r="E253" s="214"/>
      <c r="F253" s="214"/>
      <c r="G253" s="214"/>
    </row>
    <row r="254" spans="1:7" ht="12.75">
      <c r="A254" s="148"/>
      <c r="B254" s="214"/>
      <c r="C254" s="214"/>
      <c r="D254" s="214"/>
      <c r="E254" s="214"/>
      <c r="F254" s="214"/>
      <c r="G254" s="214"/>
    </row>
    <row r="255" spans="1:7" ht="12.75">
      <c r="A255" s="148"/>
      <c r="B255" s="214"/>
      <c r="C255" s="214"/>
      <c r="D255" s="214"/>
      <c r="E255" s="214"/>
      <c r="F255" s="214"/>
      <c r="G255" s="214"/>
    </row>
    <row r="256" spans="1:7" ht="12.75">
      <c r="A256" s="148"/>
      <c r="B256" s="214"/>
      <c r="C256" s="214"/>
      <c r="D256" s="214"/>
      <c r="E256" s="214"/>
      <c r="F256" s="214"/>
      <c r="G256" s="214"/>
    </row>
    <row r="257" spans="1:7" ht="12.75">
      <c r="A257" s="148"/>
      <c r="B257" s="214"/>
      <c r="C257" s="214"/>
      <c r="D257" s="214"/>
      <c r="E257" s="214"/>
      <c r="F257" s="214"/>
      <c r="G257" s="214"/>
    </row>
    <row r="258" spans="1:7" ht="12.75">
      <c r="A258" s="148"/>
      <c r="B258" s="214"/>
      <c r="C258" s="214"/>
      <c r="D258" s="214"/>
      <c r="E258" s="214"/>
      <c r="F258" s="214"/>
      <c r="G258" s="214"/>
    </row>
    <row r="259" spans="1:7" ht="12.75">
      <c r="A259" s="148"/>
      <c r="B259" s="214"/>
      <c r="C259" s="214"/>
      <c r="D259" s="214"/>
      <c r="E259" s="214"/>
      <c r="F259" s="214"/>
      <c r="G259" s="214"/>
    </row>
    <row r="260" spans="1:7" ht="12.75">
      <c r="A260" s="148"/>
      <c r="B260" s="214"/>
      <c r="C260" s="214"/>
      <c r="D260" s="214"/>
      <c r="E260" s="214"/>
      <c r="F260" s="214"/>
      <c r="G260" s="214"/>
    </row>
    <row r="261" spans="1:7" ht="12.75">
      <c r="A261" s="148"/>
      <c r="B261" s="214"/>
      <c r="C261" s="214"/>
      <c r="D261" s="214"/>
      <c r="E261" s="214"/>
      <c r="F261" s="214"/>
      <c r="G261" s="214"/>
    </row>
    <row r="262" spans="1:7" ht="12.75">
      <c r="A262" s="148"/>
      <c r="B262" s="214"/>
      <c r="C262" s="214"/>
      <c r="D262" s="214"/>
      <c r="E262" s="214"/>
      <c r="F262" s="214"/>
      <c r="G262" s="214"/>
    </row>
    <row r="263" spans="1:7" ht="12.75">
      <c r="A263" s="148"/>
      <c r="B263" s="214"/>
      <c r="C263" s="214"/>
      <c r="D263" s="214"/>
      <c r="E263" s="214"/>
      <c r="F263" s="214"/>
      <c r="G263" s="214"/>
    </row>
    <row r="264" spans="1:7" ht="12.75">
      <c r="A264" s="148"/>
      <c r="B264" s="214"/>
      <c r="C264" s="214"/>
      <c r="D264" s="214"/>
      <c r="E264" s="214"/>
      <c r="F264" s="214"/>
      <c r="G264" s="214"/>
    </row>
    <row r="265" spans="1:7" ht="12.75">
      <c r="A265" s="148"/>
      <c r="B265" s="214"/>
      <c r="C265" s="214"/>
      <c r="D265" s="214"/>
      <c r="E265" s="214"/>
      <c r="F265" s="214"/>
      <c r="G265" s="214"/>
    </row>
    <row r="266" spans="1:7" ht="12.75">
      <c r="A266" s="148"/>
      <c r="B266" s="214"/>
      <c r="C266" s="214"/>
      <c r="D266" s="214"/>
      <c r="E266" s="214"/>
      <c r="F266" s="214"/>
      <c r="G266" s="214"/>
    </row>
    <row r="267" spans="1:7" ht="12.75">
      <c r="A267" s="148"/>
      <c r="B267" s="214"/>
      <c r="C267" s="214"/>
      <c r="D267" s="214"/>
      <c r="E267" s="214"/>
      <c r="F267" s="214"/>
      <c r="G267" s="214"/>
    </row>
    <row r="268" spans="1:7" ht="12.75">
      <c r="A268" s="148"/>
      <c r="B268" s="214"/>
      <c r="C268" s="214"/>
      <c r="D268" s="214"/>
      <c r="E268" s="214"/>
      <c r="F268" s="214"/>
      <c r="G268" s="214"/>
    </row>
    <row r="269" spans="1:7" ht="12.75">
      <c r="A269" s="148"/>
      <c r="B269" s="214"/>
      <c r="C269" s="214"/>
      <c r="D269" s="214"/>
      <c r="E269" s="214"/>
      <c r="F269" s="214"/>
      <c r="G269" s="214"/>
    </row>
    <row r="270" spans="1:7" ht="12.75">
      <c r="A270" s="148"/>
      <c r="B270" s="214"/>
      <c r="C270" s="214"/>
      <c r="D270" s="214"/>
      <c r="E270" s="214"/>
      <c r="F270" s="214"/>
      <c r="G270" s="214"/>
    </row>
    <row r="271" spans="1:7" ht="12.75">
      <c r="A271" s="148"/>
      <c r="B271" s="214"/>
      <c r="C271" s="214"/>
      <c r="D271" s="214"/>
      <c r="E271" s="214"/>
      <c r="F271" s="214"/>
      <c r="G271" s="214"/>
    </row>
    <row r="272" spans="1:7" ht="12.75">
      <c r="A272" s="148"/>
      <c r="B272" s="214"/>
      <c r="C272" s="214"/>
      <c r="D272" s="214"/>
      <c r="E272" s="214"/>
      <c r="F272" s="214"/>
      <c r="G272" s="214"/>
    </row>
    <row r="273" spans="1:7" ht="12.75">
      <c r="A273" s="148"/>
      <c r="B273" s="214"/>
      <c r="C273" s="214"/>
      <c r="D273" s="214"/>
      <c r="E273" s="214"/>
      <c r="F273" s="214"/>
      <c r="G273" s="214"/>
    </row>
    <row r="274" spans="1:7" ht="12.75">
      <c r="A274" s="148"/>
      <c r="B274" s="214"/>
      <c r="C274" s="214"/>
      <c r="D274" s="214"/>
      <c r="E274" s="214"/>
      <c r="F274" s="214"/>
      <c r="G274" s="214"/>
    </row>
    <row r="275" spans="1:7" ht="12.75">
      <c r="A275" s="148"/>
      <c r="B275" s="214"/>
      <c r="C275" s="214"/>
      <c r="D275" s="214"/>
      <c r="E275" s="214"/>
      <c r="F275" s="214"/>
      <c r="G275" s="214"/>
    </row>
    <row r="276" spans="1:7" ht="12.75">
      <c r="A276" s="148"/>
      <c r="B276" s="214"/>
      <c r="C276" s="214"/>
      <c r="D276" s="214"/>
      <c r="E276" s="214"/>
      <c r="F276" s="214"/>
      <c r="G276" s="214"/>
    </row>
    <row r="277" spans="1:7" ht="12.75">
      <c r="A277" s="148"/>
      <c r="B277" s="214"/>
      <c r="C277" s="214"/>
      <c r="D277" s="214"/>
      <c r="E277" s="214"/>
      <c r="F277" s="214"/>
      <c r="G277" s="214"/>
    </row>
    <row r="278" spans="1:7" ht="12.75">
      <c r="A278" s="148"/>
      <c r="B278" s="214"/>
      <c r="C278" s="214"/>
      <c r="D278" s="214"/>
      <c r="E278" s="214"/>
      <c r="F278" s="214"/>
      <c r="G278" s="214"/>
    </row>
    <row r="279" spans="1:7" ht="12.75">
      <c r="A279" s="148"/>
      <c r="B279" s="214"/>
      <c r="C279" s="214"/>
      <c r="D279" s="214"/>
      <c r="E279" s="214"/>
      <c r="F279" s="214"/>
      <c r="G279" s="214"/>
    </row>
    <row r="280" spans="1:7" ht="12.75">
      <c r="A280" s="148"/>
      <c r="B280" s="214"/>
      <c r="C280" s="214"/>
      <c r="D280" s="214"/>
      <c r="E280" s="214"/>
      <c r="F280" s="214"/>
      <c r="G280" s="214"/>
    </row>
    <row r="281" spans="1:7" ht="12.75">
      <c r="A281" s="148"/>
      <c r="B281" s="214"/>
      <c r="C281" s="214"/>
      <c r="D281" s="214"/>
      <c r="E281" s="214"/>
      <c r="F281" s="214"/>
      <c r="G281" s="214"/>
    </row>
    <row r="282" spans="1:7" ht="12.75">
      <c r="A282" s="148"/>
      <c r="B282" s="214"/>
      <c r="C282" s="214"/>
      <c r="D282" s="214"/>
      <c r="E282" s="214"/>
      <c r="F282" s="214"/>
      <c r="G282" s="214"/>
    </row>
    <row r="283" spans="1:7" ht="12.75">
      <c r="A283" s="148"/>
      <c r="B283" s="214"/>
      <c r="C283" s="214"/>
      <c r="D283" s="214"/>
      <c r="E283" s="214"/>
      <c r="F283" s="214"/>
      <c r="G283" s="214"/>
    </row>
    <row r="284" spans="1:7" ht="12.75">
      <c r="A284" s="148"/>
      <c r="B284" s="214"/>
      <c r="C284" s="214"/>
      <c r="D284" s="214"/>
      <c r="E284" s="214"/>
      <c r="F284" s="214"/>
      <c r="G284" s="214"/>
    </row>
    <row r="285" spans="1:7" ht="12.75">
      <c r="A285" s="148"/>
      <c r="B285" s="214"/>
      <c r="C285" s="214"/>
      <c r="D285" s="214"/>
      <c r="E285" s="214"/>
      <c r="F285" s="214"/>
      <c r="G285" s="214"/>
    </row>
    <row r="286" spans="1:7" ht="12.75">
      <c r="A286" s="148"/>
      <c r="B286" s="214"/>
      <c r="C286" s="214"/>
      <c r="D286" s="214"/>
      <c r="E286" s="214"/>
      <c r="F286" s="214"/>
      <c r="G286" s="214"/>
    </row>
    <row r="287" spans="1:7" ht="12.75">
      <c r="A287" s="148"/>
      <c r="B287" s="214"/>
      <c r="C287" s="214"/>
      <c r="D287" s="214"/>
      <c r="E287" s="214"/>
      <c r="F287" s="214"/>
      <c r="G287" s="214"/>
    </row>
    <row r="288" spans="1:7" ht="12.75">
      <c r="A288" s="148"/>
      <c r="B288" s="214"/>
      <c r="C288" s="214"/>
      <c r="D288" s="214"/>
      <c r="E288" s="214"/>
      <c r="F288" s="214"/>
      <c r="G288" s="214"/>
    </row>
    <row r="289" spans="1:7" ht="12.75">
      <c r="A289" s="148"/>
      <c r="B289" s="214"/>
      <c r="C289" s="214"/>
      <c r="D289" s="214"/>
      <c r="E289" s="214"/>
      <c r="F289" s="214"/>
      <c r="G289" s="214"/>
    </row>
    <row r="290" spans="1:7" ht="12.75">
      <c r="A290" s="148"/>
      <c r="B290" s="214"/>
      <c r="C290" s="214"/>
      <c r="D290" s="214"/>
      <c r="E290" s="214"/>
      <c r="F290" s="214"/>
      <c r="G290" s="214"/>
    </row>
    <row r="291" spans="1:7" ht="12.75">
      <c r="A291" s="148"/>
      <c r="B291" s="214"/>
      <c r="C291" s="214"/>
      <c r="D291" s="214"/>
      <c r="E291" s="214"/>
      <c r="F291" s="214"/>
      <c r="G291" s="214"/>
    </row>
    <row r="292" spans="1:7" ht="12.75">
      <c r="A292" s="148"/>
      <c r="B292" s="214"/>
      <c r="C292" s="214"/>
      <c r="D292" s="214"/>
      <c r="E292" s="214"/>
      <c r="F292" s="214"/>
      <c r="G292" s="214"/>
    </row>
    <row r="293" spans="1:7" ht="12.75">
      <c r="A293" s="148"/>
      <c r="B293" s="214"/>
      <c r="C293" s="214"/>
      <c r="D293" s="214"/>
      <c r="E293" s="214"/>
      <c r="F293" s="214"/>
      <c r="G293" s="214"/>
    </row>
    <row r="294" spans="1:7" ht="12.75">
      <c r="A294" s="148"/>
      <c r="B294" s="214"/>
      <c r="C294" s="214"/>
      <c r="D294" s="214"/>
      <c r="E294" s="214"/>
      <c r="F294" s="214"/>
      <c r="G294" s="214"/>
    </row>
    <row r="295" spans="1:7" ht="12.75">
      <c r="A295" s="148"/>
      <c r="B295" s="214"/>
      <c r="C295" s="214"/>
      <c r="D295" s="214"/>
      <c r="E295" s="214"/>
      <c r="F295" s="214"/>
      <c r="G295" s="214"/>
    </row>
    <row r="296" spans="1:7" ht="12.75">
      <c r="A296" s="148"/>
      <c r="B296" s="214"/>
      <c r="C296" s="214"/>
      <c r="D296" s="214"/>
      <c r="E296" s="214"/>
      <c r="F296" s="214"/>
      <c r="G296" s="214"/>
    </row>
    <row r="297" spans="1:7" ht="12.75">
      <c r="A297" s="148"/>
      <c r="B297" s="214"/>
      <c r="C297" s="214"/>
      <c r="D297" s="214"/>
      <c r="E297" s="214"/>
      <c r="F297" s="214"/>
      <c r="G297" s="214"/>
    </row>
    <row r="298" spans="1:7" ht="12.75">
      <c r="A298" s="148"/>
      <c r="B298" s="214"/>
      <c r="C298" s="214"/>
      <c r="D298" s="214"/>
      <c r="E298" s="214"/>
      <c r="F298" s="214"/>
      <c r="G298" s="214"/>
    </row>
    <row r="299" spans="1:7" ht="12.75">
      <c r="A299" s="148"/>
      <c r="B299" s="214"/>
      <c r="C299" s="214"/>
      <c r="D299" s="214"/>
      <c r="E299" s="214"/>
      <c r="F299" s="214"/>
      <c r="G299" s="214"/>
    </row>
    <row r="300" spans="1:7" ht="12.75">
      <c r="A300" s="148"/>
      <c r="B300" s="214"/>
      <c r="C300" s="214"/>
      <c r="D300" s="214"/>
      <c r="E300" s="214"/>
      <c r="F300" s="214"/>
      <c r="G300" s="214"/>
    </row>
    <row r="301" spans="1:7" ht="12.75">
      <c r="A301" s="148"/>
      <c r="B301" s="214"/>
      <c r="C301" s="214"/>
      <c r="D301" s="214"/>
      <c r="E301" s="214"/>
      <c r="F301" s="214"/>
      <c r="G301" s="214"/>
    </row>
    <row r="302" spans="1:7" ht="12.75">
      <c r="A302" s="148"/>
      <c r="B302" s="214"/>
      <c r="C302" s="214"/>
      <c r="D302" s="214"/>
      <c r="E302" s="214"/>
      <c r="F302" s="214"/>
      <c r="G302" s="214"/>
    </row>
    <row r="303" spans="1:7" ht="12.75">
      <c r="A303" s="148"/>
      <c r="B303" s="214"/>
      <c r="C303" s="214"/>
      <c r="D303" s="214"/>
      <c r="E303" s="214"/>
      <c r="F303" s="214"/>
      <c r="G303" s="214"/>
    </row>
    <row r="304" spans="1:7" ht="12.75">
      <c r="A304" s="148"/>
      <c r="B304" s="214"/>
      <c r="C304" s="214"/>
      <c r="D304" s="214"/>
      <c r="E304" s="214"/>
      <c r="F304" s="214"/>
      <c r="G304" s="214"/>
    </row>
    <row r="305" spans="1:7" ht="12.75">
      <c r="A305" s="148"/>
      <c r="B305" s="214"/>
      <c r="C305" s="214"/>
      <c r="D305" s="214"/>
      <c r="E305" s="214"/>
      <c r="F305" s="214"/>
      <c r="G305" s="214"/>
    </row>
    <row r="306" spans="1:7" ht="12.75">
      <c r="A306" s="148"/>
      <c r="B306" s="214"/>
      <c r="C306" s="214"/>
      <c r="D306" s="214"/>
      <c r="E306" s="214"/>
      <c r="F306" s="214"/>
      <c r="G306" s="214"/>
    </row>
    <row r="307" spans="1:7" ht="12.75">
      <c r="A307" s="148"/>
      <c r="B307" s="214"/>
      <c r="C307" s="214"/>
      <c r="D307" s="214"/>
      <c r="E307" s="214"/>
      <c r="F307" s="214"/>
      <c r="G307" s="214"/>
    </row>
    <row r="308" spans="1:7" ht="12.75">
      <c r="A308" s="148"/>
      <c r="B308" s="214"/>
      <c r="C308" s="214"/>
      <c r="D308" s="214"/>
      <c r="E308" s="214"/>
      <c r="F308" s="214"/>
      <c r="G308" s="214"/>
    </row>
    <row r="309" spans="1:7" ht="12.75">
      <c r="A309" s="148"/>
      <c r="B309" s="214"/>
      <c r="C309" s="214"/>
      <c r="D309" s="214"/>
      <c r="E309" s="214"/>
      <c r="F309" s="214"/>
      <c r="G309" s="214"/>
    </row>
    <row r="310" spans="1:7" ht="12.75">
      <c r="A310" s="148"/>
      <c r="B310" s="214"/>
      <c r="C310" s="214"/>
      <c r="D310" s="214"/>
      <c r="E310" s="214"/>
      <c r="F310" s="214"/>
      <c r="G310" s="214"/>
    </row>
    <row r="311" spans="1:7" ht="12.75">
      <c r="A311" s="148"/>
      <c r="B311" s="214"/>
      <c r="C311" s="214"/>
      <c r="D311" s="214"/>
      <c r="E311" s="214"/>
      <c r="F311" s="214"/>
      <c r="G311" s="214"/>
    </row>
    <row r="312" spans="1:7" ht="12.75">
      <c r="A312" s="148"/>
      <c r="B312" s="214"/>
      <c r="C312" s="214"/>
      <c r="D312" s="214"/>
      <c r="E312" s="214"/>
      <c r="F312" s="214"/>
      <c r="G312" s="214"/>
    </row>
    <row r="313" spans="1:7" ht="12.75">
      <c r="A313" s="148"/>
      <c r="B313" s="214"/>
      <c r="C313" s="214"/>
      <c r="D313" s="214"/>
      <c r="E313" s="214"/>
      <c r="F313" s="214"/>
      <c r="G313" s="214"/>
    </row>
    <row r="314" spans="1:7" ht="12.75">
      <c r="A314" s="148"/>
      <c r="B314" s="214"/>
      <c r="C314" s="214"/>
      <c r="D314" s="214"/>
      <c r="E314" s="214"/>
      <c r="F314" s="214"/>
      <c r="G314" s="214"/>
    </row>
    <row r="315" spans="1:7" ht="12.75">
      <c r="A315" s="148"/>
      <c r="B315" s="214"/>
      <c r="C315" s="214"/>
      <c r="D315" s="214"/>
      <c r="E315" s="214"/>
      <c r="F315" s="214"/>
      <c r="G315" s="214"/>
    </row>
    <row r="316" spans="1:7" ht="12.75">
      <c r="A316" s="148"/>
      <c r="B316" s="214"/>
      <c r="C316" s="214"/>
      <c r="D316" s="214"/>
      <c r="E316" s="214"/>
      <c r="F316" s="214"/>
      <c r="G316" s="214"/>
    </row>
    <row r="317" spans="1:7" ht="12.75">
      <c r="A317" s="148"/>
      <c r="B317" s="214"/>
      <c r="C317" s="214"/>
      <c r="D317" s="214"/>
      <c r="E317" s="214"/>
      <c r="F317" s="214"/>
      <c r="G317" s="214"/>
    </row>
    <row r="318" spans="1:7" ht="12.75">
      <c r="A318" s="148"/>
      <c r="B318" s="214"/>
      <c r="C318" s="214"/>
      <c r="D318" s="214"/>
      <c r="E318" s="214"/>
      <c r="F318" s="214"/>
      <c r="G318" s="214"/>
    </row>
    <row r="319" spans="1:7" ht="12.75">
      <c r="A319" s="148"/>
      <c r="B319" s="214"/>
      <c r="C319" s="214"/>
      <c r="D319" s="214"/>
      <c r="E319" s="214"/>
      <c r="F319" s="214"/>
      <c r="G319" s="214"/>
    </row>
    <row r="320" spans="1:7" ht="12.75">
      <c r="A320" s="148"/>
      <c r="B320" s="214"/>
      <c r="C320" s="214"/>
      <c r="D320" s="214"/>
      <c r="E320" s="214"/>
      <c r="F320" s="214"/>
      <c r="G320" s="214"/>
    </row>
    <row r="321" spans="1:7" ht="12.75">
      <c r="A321" s="148"/>
      <c r="B321" s="214"/>
      <c r="C321" s="214"/>
      <c r="D321" s="214"/>
      <c r="E321" s="214"/>
      <c r="F321" s="214"/>
      <c r="G321" s="214"/>
    </row>
    <row r="322" spans="1:7" ht="12.75">
      <c r="A322" s="148"/>
      <c r="B322" s="214"/>
      <c r="C322" s="214"/>
      <c r="D322" s="214"/>
      <c r="E322" s="214"/>
      <c r="F322" s="214"/>
      <c r="G322" s="214"/>
    </row>
    <row r="323" spans="1:7" ht="12.75">
      <c r="A323" s="148"/>
      <c r="B323" s="214"/>
      <c r="C323" s="214"/>
      <c r="D323" s="214"/>
      <c r="E323" s="214"/>
      <c r="F323" s="214"/>
      <c r="G323" s="214"/>
    </row>
    <row r="324" spans="1:7" ht="12.75">
      <c r="A324" s="148"/>
      <c r="B324" s="214"/>
      <c r="C324" s="214"/>
      <c r="D324" s="214"/>
      <c r="E324" s="214"/>
      <c r="F324" s="214"/>
      <c r="G324" s="214"/>
    </row>
    <row r="325" spans="1:7" ht="12.75">
      <c r="A325" s="148"/>
      <c r="B325" s="214"/>
      <c r="C325" s="214"/>
      <c r="D325" s="214"/>
      <c r="E325" s="214"/>
      <c r="F325" s="214"/>
      <c r="G325" s="214"/>
    </row>
    <row r="326" spans="1:7" ht="12.75">
      <c r="A326" s="148"/>
      <c r="B326" s="214"/>
      <c r="C326" s="214"/>
      <c r="D326" s="214"/>
      <c r="E326" s="214"/>
      <c r="F326" s="214"/>
      <c r="G326" s="214"/>
    </row>
    <row r="327" spans="1:7" ht="12.75">
      <c r="A327" s="148"/>
      <c r="B327" s="214"/>
      <c r="C327" s="214"/>
      <c r="D327" s="214"/>
      <c r="E327" s="214"/>
      <c r="F327" s="214"/>
      <c r="G327" s="214"/>
    </row>
    <row r="328" spans="1:7" ht="12.75">
      <c r="A328" s="148"/>
      <c r="B328" s="214"/>
      <c r="C328" s="214"/>
      <c r="D328" s="214"/>
      <c r="E328" s="214"/>
      <c r="F328" s="214"/>
      <c r="G328" s="214"/>
    </row>
    <row r="329" spans="1:7" ht="12.75">
      <c r="A329" s="148"/>
      <c r="B329" s="214"/>
      <c r="C329" s="214"/>
      <c r="D329" s="214"/>
      <c r="E329" s="214"/>
      <c r="F329" s="214"/>
      <c r="G329" s="214"/>
    </row>
    <row r="330" spans="1:7" ht="12.75">
      <c r="A330" s="148"/>
      <c r="B330" s="214"/>
      <c r="C330" s="214"/>
      <c r="D330" s="214"/>
      <c r="E330" s="214"/>
      <c r="F330" s="214"/>
      <c r="G330" s="214"/>
    </row>
    <row r="331" spans="1:7" ht="12.75">
      <c r="A331" s="148"/>
      <c r="B331" s="214"/>
      <c r="C331" s="214"/>
      <c r="D331" s="214"/>
      <c r="E331" s="214"/>
      <c r="F331" s="214"/>
      <c r="G331" s="214"/>
    </row>
    <row r="332" spans="1:7" ht="12.75">
      <c r="A332" s="148"/>
      <c r="B332" s="214"/>
      <c r="C332" s="214"/>
      <c r="D332" s="214"/>
      <c r="E332" s="214"/>
      <c r="F332" s="214"/>
      <c r="G332" s="214"/>
    </row>
    <row r="333" spans="1:7" ht="12.75">
      <c r="A333" s="148"/>
      <c r="B333" s="214"/>
      <c r="C333" s="214"/>
      <c r="D333" s="214"/>
      <c r="E333" s="214"/>
      <c r="F333" s="214"/>
      <c r="G333" s="214"/>
    </row>
    <row r="334" spans="1:7" ht="12.75">
      <c r="A334" s="148"/>
      <c r="B334" s="214"/>
      <c r="C334" s="214"/>
      <c r="D334" s="214"/>
      <c r="E334" s="214"/>
      <c r="F334" s="214"/>
      <c r="G334" s="214"/>
    </row>
    <row r="335" spans="1:7" ht="12.75">
      <c r="A335" s="148"/>
      <c r="B335" s="214"/>
      <c r="C335" s="214"/>
      <c r="D335" s="214"/>
      <c r="E335" s="214"/>
      <c r="F335" s="214"/>
      <c r="G335" s="214"/>
    </row>
    <row r="336" spans="1:7" ht="12.75">
      <c r="A336" s="148"/>
      <c r="B336" s="214"/>
      <c r="C336" s="214"/>
      <c r="D336" s="214"/>
      <c r="E336" s="214"/>
      <c r="F336" s="214"/>
      <c r="G336" s="214"/>
    </row>
    <row r="337" spans="1:7" ht="12.75">
      <c r="A337" s="148"/>
      <c r="B337" s="214"/>
      <c r="C337" s="214"/>
      <c r="D337" s="214"/>
      <c r="E337" s="214"/>
      <c r="F337" s="214"/>
      <c r="G337" s="214"/>
    </row>
    <row r="338" spans="1:7" ht="12.75">
      <c r="A338" s="148"/>
      <c r="B338" s="214"/>
      <c r="C338" s="214"/>
      <c r="D338" s="214"/>
      <c r="E338" s="214"/>
      <c r="F338" s="214"/>
      <c r="G338" s="214"/>
    </row>
    <row r="339" spans="1:7" ht="12.75">
      <c r="A339" s="148"/>
      <c r="B339" s="214"/>
      <c r="C339" s="214"/>
      <c r="D339" s="214"/>
      <c r="E339" s="214"/>
      <c r="F339" s="214"/>
      <c r="G339" s="214"/>
    </row>
    <row r="340" spans="1:7" ht="12.75">
      <c r="A340" s="148"/>
      <c r="B340" s="214"/>
      <c r="C340" s="214"/>
      <c r="D340" s="214"/>
      <c r="E340" s="214"/>
      <c r="F340" s="214"/>
      <c r="G340" s="214"/>
    </row>
    <row r="341" spans="1:7" ht="12.75">
      <c r="A341" s="148"/>
      <c r="B341" s="214"/>
      <c r="C341" s="214"/>
      <c r="D341" s="214"/>
      <c r="E341" s="214"/>
      <c r="F341" s="214"/>
      <c r="G341" s="214"/>
    </row>
    <row r="342" spans="1:7" ht="12.75">
      <c r="A342" s="148"/>
      <c r="B342" s="214"/>
      <c r="C342" s="214"/>
      <c r="D342" s="214"/>
      <c r="E342" s="214"/>
      <c r="F342" s="214"/>
      <c r="G342" s="214"/>
    </row>
    <row r="343" spans="1:7" ht="12.75">
      <c r="A343" s="148"/>
      <c r="B343" s="214"/>
      <c r="C343" s="214"/>
      <c r="D343" s="214"/>
      <c r="E343" s="214"/>
      <c r="F343" s="214"/>
      <c r="G343" s="214"/>
    </row>
    <row r="344" spans="1:7" ht="12.75">
      <c r="A344" s="148"/>
      <c r="B344" s="214"/>
      <c r="C344" s="214"/>
      <c r="D344" s="214"/>
      <c r="E344" s="214"/>
      <c r="F344" s="214"/>
      <c r="G344" s="214"/>
    </row>
    <row r="345" spans="1:7" ht="12.75">
      <c r="A345" s="148"/>
      <c r="B345" s="214"/>
      <c r="C345" s="214"/>
      <c r="D345" s="214"/>
      <c r="E345" s="214"/>
      <c r="F345" s="214"/>
      <c r="G345" s="214"/>
    </row>
    <row r="346" spans="1:7" ht="12.75">
      <c r="A346" s="148"/>
      <c r="B346" s="214"/>
      <c r="C346" s="214"/>
      <c r="D346" s="214"/>
      <c r="E346" s="214"/>
      <c r="F346" s="214"/>
      <c r="G346" s="214"/>
    </row>
    <row r="347" spans="1:7" ht="12.75">
      <c r="A347" s="148"/>
      <c r="B347" s="214"/>
      <c r="C347" s="214"/>
      <c r="D347" s="214"/>
      <c r="E347" s="214"/>
      <c r="F347" s="214"/>
      <c r="G347" s="214"/>
    </row>
    <row r="348" spans="1:7" ht="12.75">
      <c r="A348" s="148"/>
      <c r="B348" s="214"/>
      <c r="C348" s="214"/>
      <c r="D348" s="214"/>
      <c r="E348" s="214"/>
      <c r="F348" s="214"/>
      <c r="G348" s="214"/>
    </row>
    <row r="349" spans="1:7" ht="12.75">
      <c r="A349" s="148"/>
      <c r="B349" s="214"/>
      <c r="C349" s="214"/>
      <c r="D349" s="214"/>
      <c r="E349" s="214"/>
      <c r="F349" s="214"/>
      <c r="G349" s="214"/>
    </row>
    <row r="350" spans="1:7" ht="12.75">
      <c r="A350" s="148"/>
      <c r="B350" s="214"/>
      <c r="C350" s="214"/>
      <c r="D350" s="214"/>
      <c r="E350" s="214"/>
      <c r="F350" s="214"/>
      <c r="G350" s="214"/>
    </row>
    <row r="351" spans="1:7" ht="12.75">
      <c r="A351" s="148"/>
      <c r="B351" s="214"/>
      <c r="C351" s="214"/>
      <c r="D351" s="214"/>
      <c r="E351" s="214"/>
      <c r="F351" s="214"/>
      <c r="G351" s="214"/>
    </row>
    <row r="352" spans="1:7" ht="12.75">
      <c r="A352" s="148"/>
      <c r="B352" s="214"/>
      <c r="C352" s="214"/>
      <c r="D352" s="214"/>
      <c r="E352" s="214"/>
      <c r="F352" s="214"/>
      <c r="G352" s="214"/>
    </row>
    <row r="353" spans="1:7" ht="12.75">
      <c r="A353" s="148"/>
      <c r="B353" s="214"/>
      <c r="C353" s="214"/>
      <c r="D353" s="214"/>
      <c r="E353" s="214"/>
      <c r="F353" s="214"/>
      <c r="G353" s="214"/>
    </row>
    <row r="354" spans="1:7" ht="12.75">
      <c r="A354" s="148"/>
      <c r="B354" s="214"/>
      <c r="C354" s="214"/>
      <c r="D354" s="214"/>
      <c r="E354" s="214"/>
      <c r="F354" s="214"/>
      <c r="G354" s="214"/>
    </row>
    <row r="355" spans="1:7" ht="12.75">
      <c r="A355" s="148"/>
      <c r="B355" s="214"/>
      <c r="C355" s="214"/>
      <c r="D355" s="214"/>
      <c r="E355" s="214"/>
      <c r="F355" s="214"/>
      <c r="G355" s="214"/>
    </row>
    <row r="356" spans="1:7" ht="12.75">
      <c r="A356" s="148"/>
      <c r="B356" s="214"/>
      <c r="C356" s="214"/>
      <c r="D356" s="214"/>
      <c r="E356" s="214"/>
      <c r="F356" s="214"/>
      <c r="G356" s="214"/>
    </row>
    <row r="357" spans="1:7" ht="12.75">
      <c r="A357" s="148"/>
      <c r="B357" s="214"/>
      <c r="C357" s="214"/>
      <c r="D357" s="214"/>
      <c r="E357" s="214"/>
      <c r="F357" s="214"/>
      <c r="G357" s="214"/>
    </row>
    <row r="358" spans="1:7" ht="12.75">
      <c r="A358" s="148"/>
      <c r="B358" s="214"/>
      <c r="C358" s="214"/>
      <c r="D358" s="214"/>
      <c r="E358" s="214"/>
      <c r="F358" s="214"/>
      <c r="G358" s="214"/>
    </row>
    <row r="359" spans="1:7" ht="12.75">
      <c r="A359" s="148"/>
      <c r="B359" s="214"/>
      <c r="C359" s="214"/>
      <c r="D359" s="214"/>
      <c r="E359" s="214"/>
      <c r="F359" s="214"/>
      <c r="G359" s="214"/>
    </row>
    <row r="360" spans="1:7" ht="12.75">
      <c r="A360" s="148"/>
      <c r="B360" s="214"/>
      <c r="C360" s="214"/>
      <c r="D360" s="214"/>
      <c r="E360" s="214"/>
      <c r="F360" s="214"/>
      <c r="G360" s="214"/>
    </row>
    <row r="361" spans="1:7" ht="12.75">
      <c r="A361" s="148"/>
      <c r="B361" s="214"/>
      <c r="C361" s="214"/>
      <c r="D361" s="214"/>
      <c r="E361" s="214"/>
      <c r="F361" s="214"/>
      <c r="G361" s="214"/>
    </row>
    <row r="362" spans="1:7" ht="12.75">
      <c r="A362" s="148"/>
      <c r="B362" s="214"/>
      <c r="C362" s="214"/>
      <c r="D362" s="214"/>
      <c r="E362" s="214"/>
      <c r="F362" s="214"/>
      <c r="G362" s="214"/>
    </row>
    <row r="363" spans="1:7" ht="12.75">
      <c r="A363" s="148"/>
      <c r="B363" s="214"/>
      <c r="C363" s="214"/>
      <c r="D363" s="214"/>
      <c r="E363" s="214"/>
      <c r="F363" s="214"/>
      <c r="G363" s="214"/>
    </row>
    <row r="364" spans="1:7" ht="12.75">
      <c r="A364" s="148"/>
      <c r="B364" s="214"/>
      <c r="C364" s="214"/>
      <c r="D364" s="214"/>
      <c r="E364" s="214"/>
      <c r="F364" s="214"/>
      <c r="G364" s="214"/>
    </row>
    <row r="365" spans="1:7" ht="12.75">
      <c r="A365" s="148"/>
      <c r="B365" s="214"/>
      <c r="C365" s="214"/>
      <c r="D365" s="214"/>
      <c r="E365" s="214"/>
      <c r="F365" s="214"/>
      <c r="G365" s="214"/>
    </row>
    <row r="366" spans="1:7" ht="12.75">
      <c r="A366" s="148"/>
      <c r="B366" s="214"/>
      <c r="C366" s="214"/>
      <c r="D366" s="214"/>
      <c r="E366" s="214"/>
      <c r="F366" s="214"/>
      <c r="G366" s="214"/>
    </row>
    <row r="367" spans="1:7" ht="12.75">
      <c r="A367" s="148"/>
      <c r="B367" s="214"/>
      <c r="C367" s="214"/>
      <c r="D367" s="214"/>
      <c r="E367" s="214"/>
      <c r="F367" s="214"/>
      <c r="G367" s="214"/>
    </row>
    <row r="368" spans="1:7" ht="12.75">
      <c r="A368" s="148"/>
      <c r="B368" s="214"/>
      <c r="C368" s="214"/>
      <c r="D368" s="214"/>
      <c r="E368" s="214"/>
      <c r="F368" s="214"/>
      <c r="G368" s="214"/>
    </row>
    <row r="369" spans="1:7" ht="12.75">
      <c r="A369" s="148"/>
      <c r="B369" s="214"/>
      <c r="C369" s="214"/>
      <c r="D369" s="214"/>
      <c r="E369" s="214"/>
      <c r="F369" s="214"/>
      <c r="G369" s="214"/>
    </row>
    <row r="370" spans="1:7" ht="12.75">
      <c r="A370" s="148"/>
      <c r="B370" s="214"/>
      <c r="C370" s="214"/>
      <c r="D370" s="214"/>
      <c r="E370" s="214"/>
      <c r="F370" s="214"/>
      <c r="G370" s="214"/>
    </row>
    <row r="371" spans="1:7" ht="12.75">
      <c r="A371" s="148"/>
      <c r="B371" s="214"/>
      <c r="C371" s="214"/>
      <c r="D371" s="214"/>
      <c r="E371" s="214"/>
      <c r="F371" s="214"/>
      <c r="G371" s="214"/>
    </row>
    <row r="372" spans="1:7" ht="12.75">
      <c r="A372" s="148"/>
      <c r="B372" s="214"/>
      <c r="C372" s="214"/>
      <c r="D372" s="214"/>
      <c r="E372" s="214"/>
      <c r="F372" s="214"/>
      <c r="G372" s="214"/>
    </row>
    <row r="373" spans="1:7" ht="12.75">
      <c r="A373" s="148"/>
      <c r="B373" s="214"/>
      <c r="C373" s="214"/>
      <c r="D373" s="214"/>
      <c r="E373" s="214"/>
      <c r="F373" s="214"/>
      <c r="G373" s="214"/>
    </row>
    <row r="374" spans="1:7" ht="12.75">
      <c r="A374" s="148"/>
      <c r="B374" s="214"/>
      <c r="C374" s="214"/>
      <c r="D374" s="214"/>
      <c r="E374" s="214"/>
      <c r="F374" s="214"/>
      <c r="G374" s="214"/>
    </row>
    <row r="375" spans="1:7" ht="12.75">
      <c r="A375" s="148"/>
      <c r="B375" s="214"/>
      <c r="C375" s="214"/>
      <c r="D375" s="214"/>
      <c r="E375" s="214"/>
      <c r="F375" s="214"/>
      <c r="G375" s="214"/>
    </row>
    <row r="376" spans="1:7" ht="12.75">
      <c r="A376" s="148"/>
      <c r="B376" s="214"/>
      <c r="C376" s="214"/>
      <c r="D376" s="214"/>
      <c r="E376" s="214"/>
      <c r="F376" s="214"/>
      <c r="G376" s="214"/>
    </row>
    <row r="377" spans="1:7" ht="12.75">
      <c r="A377" s="148"/>
      <c r="B377" s="214"/>
      <c r="C377" s="214"/>
      <c r="D377" s="214"/>
      <c r="E377" s="214"/>
      <c r="F377" s="214"/>
      <c r="G377" s="214"/>
    </row>
    <row r="378" spans="1:7" ht="12.75">
      <c r="A378" s="148"/>
      <c r="B378" s="214"/>
      <c r="C378" s="214"/>
      <c r="D378" s="214"/>
      <c r="E378" s="214"/>
      <c r="F378" s="214"/>
      <c r="G378" s="214"/>
    </row>
    <row r="379" spans="1:7" ht="12.75">
      <c r="A379" s="148"/>
      <c r="B379" s="214"/>
      <c r="C379" s="214"/>
      <c r="D379" s="214"/>
      <c r="E379" s="214"/>
      <c r="F379" s="214"/>
      <c r="G379" s="214"/>
    </row>
    <row r="380" spans="1:7" ht="12.75">
      <c r="A380" s="148"/>
      <c r="B380" s="214"/>
      <c r="C380" s="214"/>
      <c r="D380" s="214"/>
      <c r="E380" s="214"/>
      <c r="F380" s="214"/>
      <c r="G380" s="214"/>
    </row>
    <row r="381" spans="1:7" ht="12.75">
      <c r="A381" s="148"/>
      <c r="B381" s="214"/>
      <c r="C381" s="214"/>
      <c r="D381" s="214"/>
      <c r="E381" s="214"/>
      <c r="F381" s="214"/>
      <c r="G381" s="214"/>
    </row>
    <row r="382" spans="1:7" ht="12.75">
      <c r="A382" s="148"/>
      <c r="B382" s="214"/>
      <c r="C382" s="214"/>
      <c r="D382" s="214"/>
      <c r="E382" s="214"/>
      <c r="F382" s="214"/>
      <c r="G382" s="214"/>
    </row>
    <row r="383" spans="1:7" ht="12.75">
      <c r="A383" s="148"/>
      <c r="B383" s="214"/>
      <c r="C383" s="214"/>
      <c r="D383" s="214"/>
      <c r="E383" s="214"/>
      <c r="F383" s="214"/>
      <c r="G383" s="214"/>
    </row>
    <row r="384" spans="1:7" ht="12.75">
      <c r="A384" s="148"/>
      <c r="B384" s="214"/>
      <c r="C384" s="214"/>
      <c r="D384" s="214"/>
      <c r="E384" s="214"/>
      <c r="F384" s="214"/>
      <c r="G384" s="214"/>
    </row>
    <row r="385" spans="1:7" ht="12.75">
      <c r="A385" s="148"/>
      <c r="B385" s="214"/>
      <c r="C385" s="214"/>
      <c r="D385" s="214"/>
      <c r="E385" s="214"/>
      <c r="F385" s="214"/>
      <c r="G385" s="214"/>
    </row>
    <row r="386" spans="1:7" ht="12.75">
      <c r="A386" s="148"/>
      <c r="B386" s="214"/>
      <c r="C386" s="214"/>
      <c r="D386" s="214"/>
      <c r="E386" s="214"/>
      <c r="F386" s="214"/>
      <c r="G386" s="214"/>
    </row>
    <row r="387" spans="1:7" ht="12.75">
      <c r="A387" s="148"/>
      <c r="B387" s="214"/>
      <c r="C387" s="214"/>
      <c r="D387" s="214"/>
      <c r="E387" s="214"/>
      <c r="F387" s="214"/>
      <c r="G387" s="214"/>
    </row>
    <row r="388" spans="1:7" ht="12.75">
      <c r="A388" s="148"/>
      <c r="B388" s="214"/>
      <c r="C388" s="214"/>
      <c r="D388" s="214"/>
      <c r="E388" s="214"/>
      <c r="F388" s="214"/>
      <c r="G388" s="214"/>
    </row>
    <row r="389" spans="1:7" ht="12.75">
      <c r="A389" s="148"/>
      <c r="B389" s="214"/>
      <c r="C389" s="214"/>
      <c r="D389" s="214"/>
      <c r="E389" s="214"/>
      <c r="F389" s="214"/>
      <c r="G389" s="214"/>
    </row>
    <row r="390" spans="1:7" ht="12.75">
      <c r="A390" s="148"/>
      <c r="B390" s="214"/>
      <c r="C390" s="214"/>
      <c r="D390" s="214"/>
      <c r="E390" s="214"/>
      <c r="F390" s="214"/>
      <c r="G390" s="214"/>
    </row>
    <row r="391" spans="1:7" ht="12.75">
      <c r="A391" s="148"/>
      <c r="B391" s="214"/>
      <c r="C391" s="214"/>
      <c r="D391" s="214"/>
      <c r="E391" s="214"/>
      <c r="F391" s="214"/>
      <c r="G391" s="214"/>
    </row>
    <row r="392" spans="1:7" ht="12.75">
      <c r="A392" s="148"/>
      <c r="B392" s="214"/>
      <c r="C392" s="214"/>
      <c r="D392" s="214"/>
      <c r="E392" s="214"/>
      <c r="F392" s="214"/>
      <c r="G392" s="214"/>
    </row>
    <row r="393" spans="1:7" ht="12.75">
      <c r="A393" s="148"/>
      <c r="B393" s="214"/>
      <c r="C393" s="214"/>
      <c r="D393" s="214"/>
      <c r="E393" s="214"/>
      <c r="F393" s="214"/>
      <c r="G393" s="214"/>
    </row>
    <row r="394" spans="1:7" ht="12.75">
      <c r="A394" s="148"/>
      <c r="B394" s="214"/>
      <c r="C394" s="214"/>
      <c r="D394" s="214"/>
      <c r="E394" s="214"/>
      <c r="F394" s="214"/>
      <c r="G394" s="214"/>
    </row>
    <row r="395" spans="1:7" ht="12.75">
      <c r="A395" s="148"/>
      <c r="B395" s="214"/>
      <c r="C395" s="214"/>
      <c r="D395" s="214"/>
      <c r="E395" s="214"/>
      <c r="F395" s="214"/>
      <c r="G395" s="214"/>
    </row>
    <row r="396" spans="1:7" ht="12.75">
      <c r="A396" s="148"/>
      <c r="B396" s="214"/>
      <c r="C396" s="214"/>
      <c r="D396" s="214"/>
      <c r="E396" s="214"/>
      <c r="F396" s="214"/>
      <c r="G396" s="214"/>
    </row>
    <row r="397" spans="1:7" ht="12.75">
      <c r="A397" s="148"/>
      <c r="B397" s="214"/>
      <c r="C397" s="214"/>
      <c r="D397" s="214"/>
      <c r="E397" s="214"/>
      <c r="F397" s="214"/>
      <c r="G397" s="214"/>
    </row>
    <row r="398" spans="1:7" ht="12.75">
      <c r="A398" s="148"/>
      <c r="B398" s="214"/>
      <c r="C398" s="214"/>
      <c r="D398" s="214"/>
      <c r="E398" s="214"/>
      <c r="F398" s="214"/>
      <c r="G398" s="214"/>
    </row>
    <row r="399" spans="1:7" ht="12.75">
      <c r="A399" s="148"/>
      <c r="B399" s="214"/>
      <c r="C399" s="214"/>
      <c r="D399" s="214"/>
      <c r="E399" s="214"/>
      <c r="F399" s="214"/>
      <c r="G399" s="214"/>
    </row>
    <row r="400" spans="1:7" ht="12.75">
      <c r="A400" s="148"/>
      <c r="B400" s="214"/>
      <c r="C400" s="214"/>
      <c r="D400" s="214"/>
      <c r="E400" s="214"/>
      <c r="F400" s="214"/>
      <c r="G400" s="214"/>
    </row>
    <row r="401" spans="1:7" ht="12.75">
      <c r="A401" s="148"/>
      <c r="B401" s="214"/>
      <c r="C401" s="214"/>
      <c r="D401" s="214"/>
      <c r="E401" s="214"/>
      <c r="F401" s="214"/>
      <c r="G401" s="214"/>
    </row>
    <row r="402" spans="1:7" ht="12.75">
      <c r="A402" s="148"/>
      <c r="B402" s="214"/>
      <c r="C402" s="214"/>
      <c r="D402" s="214"/>
      <c r="E402" s="214"/>
      <c r="F402" s="214"/>
      <c r="G402" s="214"/>
    </row>
    <row r="403" spans="1:7" ht="12.75">
      <c r="A403" s="148"/>
      <c r="B403" s="214"/>
      <c r="C403" s="214"/>
      <c r="D403" s="214"/>
      <c r="E403" s="214"/>
      <c r="F403" s="214"/>
      <c r="G403" s="214"/>
    </row>
    <row r="404" spans="1:7" ht="12.75">
      <c r="A404" s="148"/>
      <c r="B404" s="214"/>
      <c r="C404" s="214"/>
      <c r="D404" s="214"/>
      <c r="E404" s="214"/>
      <c r="F404" s="214"/>
      <c r="G404" s="214"/>
    </row>
    <row r="405" spans="1:7" ht="12.75">
      <c r="A405" s="148"/>
      <c r="B405" s="214"/>
      <c r="C405" s="214"/>
      <c r="D405" s="214"/>
      <c r="E405" s="214"/>
      <c r="F405" s="214"/>
      <c r="G405" s="214"/>
    </row>
    <row r="406" spans="1:7" ht="12.75">
      <c r="A406" s="148"/>
      <c r="B406" s="214"/>
      <c r="C406" s="214"/>
      <c r="D406" s="214"/>
      <c r="E406" s="214"/>
      <c r="F406" s="214"/>
      <c r="G406" s="214"/>
    </row>
    <row r="407" spans="1:7" ht="12.75">
      <c r="A407" s="148"/>
      <c r="B407" s="214"/>
      <c r="C407" s="214"/>
      <c r="D407" s="214"/>
      <c r="E407" s="214"/>
      <c r="F407" s="214"/>
      <c r="G407" s="214"/>
    </row>
    <row r="408" spans="1:7" ht="12.75">
      <c r="A408" s="148"/>
      <c r="B408" s="214"/>
      <c r="C408" s="214"/>
      <c r="D408" s="214"/>
      <c r="E408" s="214"/>
      <c r="F408" s="214"/>
      <c r="G408" s="214"/>
    </row>
    <row r="409" spans="1:7" ht="12.75">
      <c r="A409" s="148"/>
      <c r="B409" s="214"/>
      <c r="C409" s="214"/>
      <c r="D409" s="214"/>
      <c r="E409" s="214"/>
      <c r="F409" s="214"/>
      <c r="G409" s="214"/>
    </row>
    <row r="410" spans="1:7" ht="12.75">
      <c r="A410" s="148"/>
      <c r="B410" s="214"/>
      <c r="C410" s="214"/>
      <c r="D410" s="214"/>
      <c r="E410" s="214"/>
      <c r="F410" s="214"/>
      <c r="G410" s="214"/>
    </row>
    <row r="411" spans="1:7" ht="12.75">
      <c r="A411" s="148"/>
      <c r="B411" s="214"/>
      <c r="C411" s="214"/>
      <c r="D411" s="214"/>
      <c r="E411" s="214"/>
      <c r="F411" s="214"/>
      <c r="G411" s="214"/>
    </row>
    <row r="412" spans="1:7" ht="12.75">
      <c r="A412" s="148"/>
      <c r="B412" s="214"/>
      <c r="C412" s="214"/>
      <c r="D412" s="214"/>
      <c r="E412" s="214"/>
      <c r="F412" s="214"/>
      <c r="G412" s="214"/>
    </row>
    <row r="413" spans="1:7" ht="12.75">
      <c r="A413" s="148"/>
      <c r="B413" s="214"/>
      <c r="C413" s="214"/>
      <c r="D413" s="214"/>
      <c r="E413" s="214"/>
      <c r="F413" s="214"/>
      <c r="G413" s="214"/>
    </row>
    <row r="414" spans="1:7" ht="12.75">
      <c r="A414" s="148"/>
      <c r="B414" s="214"/>
      <c r="C414" s="214"/>
      <c r="D414" s="214"/>
      <c r="E414" s="214"/>
      <c r="F414" s="214"/>
      <c r="G414" s="214"/>
    </row>
    <row r="415" spans="1:7" ht="12.75">
      <c r="A415" s="148"/>
      <c r="B415" s="214"/>
      <c r="C415" s="214"/>
      <c r="D415" s="214"/>
      <c r="E415" s="214"/>
      <c r="F415" s="214"/>
      <c r="G415" s="214"/>
    </row>
    <row r="416" spans="1:7" ht="12.75">
      <c r="A416" s="148"/>
      <c r="B416" s="214"/>
      <c r="C416" s="214"/>
      <c r="D416" s="214"/>
      <c r="E416" s="214"/>
      <c r="F416" s="214"/>
      <c r="G416" s="214"/>
    </row>
    <row r="417" spans="1:7" ht="12.75">
      <c r="A417" s="148"/>
      <c r="B417" s="214"/>
      <c r="C417" s="214"/>
      <c r="D417" s="214"/>
      <c r="E417" s="214"/>
      <c r="F417" s="214"/>
      <c r="G417" s="214"/>
    </row>
    <row r="418" spans="1:7" ht="12.75">
      <c r="A418" s="148"/>
      <c r="B418" s="214"/>
      <c r="C418" s="214"/>
      <c r="D418" s="214"/>
      <c r="E418" s="214"/>
      <c r="F418" s="214"/>
      <c r="G418" s="214"/>
    </row>
    <row r="419" spans="1:7" ht="12.75">
      <c r="A419" s="148"/>
      <c r="B419" s="214"/>
      <c r="C419" s="214"/>
      <c r="D419" s="214"/>
      <c r="E419" s="214"/>
      <c r="F419" s="214"/>
      <c r="G419" s="214"/>
    </row>
    <row r="420" spans="1:7" ht="12.75">
      <c r="A420" s="148"/>
      <c r="B420" s="214"/>
      <c r="C420" s="214"/>
      <c r="D420" s="214"/>
      <c r="E420" s="214"/>
      <c r="F420" s="214"/>
      <c r="G420" s="214"/>
    </row>
    <row r="421" spans="1:7" ht="12.75">
      <c r="A421" s="148"/>
      <c r="B421" s="214"/>
      <c r="C421" s="214"/>
      <c r="D421" s="214"/>
      <c r="E421" s="214"/>
      <c r="F421" s="214"/>
      <c r="G421" s="214"/>
    </row>
    <row r="422" spans="1:7" ht="12.75">
      <c r="A422" s="148"/>
      <c r="B422" s="214"/>
      <c r="C422" s="214"/>
      <c r="D422" s="214"/>
      <c r="E422" s="214"/>
      <c r="F422" s="214"/>
      <c r="G422" s="214"/>
    </row>
    <row r="423" spans="1:7" ht="12.75">
      <c r="A423" s="148"/>
      <c r="B423" s="214"/>
      <c r="C423" s="214"/>
      <c r="D423" s="214"/>
      <c r="E423" s="214"/>
      <c r="F423" s="214"/>
      <c r="G423" s="214"/>
    </row>
    <row r="424" spans="1:7" ht="12.75">
      <c r="A424" s="148"/>
      <c r="B424" s="214"/>
      <c r="C424" s="214"/>
      <c r="D424" s="214"/>
      <c r="E424" s="214"/>
      <c r="F424" s="214"/>
      <c r="G424" s="214"/>
    </row>
    <row r="425" spans="1:7" ht="12.75">
      <c r="A425" s="148"/>
      <c r="B425" s="214"/>
      <c r="C425" s="214"/>
      <c r="D425" s="214"/>
      <c r="E425" s="214"/>
      <c r="F425" s="214"/>
      <c r="G425" s="214"/>
    </row>
    <row r="426" spans="1:7" ht="12.75">
      <c r="A426" s="148"/>
      <c r="B426" s="214"/>
      <c r="C426" s="214"/>
      <c r="D426" s="214"/>
      <c r="E426" s="214"/>
      <c r="F426" s="214"/>
      <c r="G426" s="214"/>
    </row>
    <row r="427" spans="1:7" ht="12.75">
      <c r="A427" s="148"/>
      <c r="B427" s="214"/>
      <c r="C427" s="214"/>
      <c r="D427" s="214"/>
      <c r="E427" s="214"/>
      <c r="F427" s="214"/>
      <c r="G427" s="214"/>
    </row>
    <row r="428" spans="1:7" ht="12.75">
      <c r="A428" s="148"/>
      <c r="B428" s="214"/>
      <c r="C428" s="214"/>
      <c r="D428" s="214"/>
      <c r="E428" s="214"/>
      <c r="F428" s="214"/>
      <c r="G428" s="214"/>
    </row>
    <row r="429" spans="1:7" ht="12.75">
      <c r="A429" s="148"/>
      <c r="B429" s="214"/>
      <c r="C429" s="214"/>
      <c r="D429" s="214"/>
      <c r="E429" s="214"/>
      <c r="F429" s="214"/>
      <c r="G429" s="214"/>
    </row>
    <row r="430" spans="1:7" ht="12.75">
      <c r="A430" s="148"/>
      <c r="B430" s="214"/>
      <c r="C430" s="214"/>
      <c r="D430" s="214"/>
      <c r="E430" s="214"/>
      <c r="F430" s="214"/>
      <c r="G430" s="214"/>
    </row>
    <row r="431" spans="1:7" ht="12.75">
      <c r="A431" s="148"/>
      <c r="B431" s="214"/>
      <c r="C431" s="214"/>
      <c r="D431" s="214"/>
      <c r="E431" s="214"/>
      <c r="F431" s="214"/>
      <c r="G431" s="214"/>
    </row>
    <row r="432" spans="1:7" ht="12.75">
      <c r="A432" s="148"/>
      <c r="B432" s="214"/>
      <c r="C432" s="214"/>
      <c r="D432" s="214"/>
      <c r="E432" s="214"/>
      <c r="F432" s="214"/>
      <c r="G432" s="214"/>
    </row>
    <row r="433" spans="1:7" ht="12.75">
      <c r="A433" s="148"/>
      <c r="B433" s="214"/>
      <c r="C433" s="214"/>
      <c r="D433" s="214"/>
      <c r="E433" s="214"/>
      <c r="F433" s="214"/>
      <c r="G433" s="214"/>
    </row>
    <row r="434" spans="1:7" ht="12.75">
      <c r="A434" s="148"/>
      <c r="B434" s="214"/>
      <c r="C434" s="214"/>
      <c r="D434" s="214"/>
      <c r="E434" s="214"/>
      <c r="F434" s="214"/>
      <c r="G434" s="214"/>
    </row>
    <row r="435" spans="1:7" ht="12.75">
      <c r="A435" s="148"/>
      <c r="B435" s="214"/>
      <c r="C435" s="214"/>
      <c r="D435" s="214"/>
      <c r="E435" s="214"/>
      <c r="F435" s="214"/>
      <c r="G435" s="214"/>
    </row>
    <row r="436" spans="1:7" ht="12.75">
      <c r="A436" s="148"/>
      <c r="B436" s="214"/>
      <c r="C436" s="214"/>
      <c r="D436" s="214"/>
      <c r="E436" s="214"/>
      <c r="F436" s="214"/>
      <c r="G436" s="214"/>
    </row>
    <row r="437" spans="1:7" ht="12.75">
      <c r="A437" s="148"/>
      <c r="B437" s="214"/>
      <c r="C437" s="214"/>
      <c r="D437" s="214"/>
      <c r="E437" s="214"/>
      <c r="F437" s="214"/>
      <c r="G437" s="214"/>
    </row>
    <row r="438" spans="1:7" ht="12.75">
      <c r="A438" s="148"/>
      <c r="B438" s="214"/>
      <c r="C438" s="214"/>
      <c r="D438" s="214"/>
      <c r="E438" s="214"/>
      <c r="F438" s="214"/>
      <c r="G438" s="214"/>
    </row>
    <row r="439" spans="1:7" ht="12.75">
      <c r="A439" s="148"/>
      <c r="B439" s="214"/>
      <c r="C439" s="214"/>
      <c r="D439" s="214"/>
      <c r="E439" s="214"/>
      <c r="F439" s="214"/>
      <c r="G439" s="214"/>
    </row>
    <row r="440" spans="1:7" ht="12.75">
      <c r="A440" s="148"/>
      <c r="B440" s="214"/>
      <c r="C440" s="214"/>
      <c r="D440" s="214"/>
      <c r="E440" s="214"/>
      <c r="F440" s="214"/>
      <c r="G440" s="214"/>
    </row>
    <row r="441" spans="1:7" ht="12.75">
      <c r="A441" s="148"/>
      <c r="B441" s="214"/>
      <c r="C441" s="214"/>
      <c r="D441" s="214"/>
      <c r="E441" s="214"/>
      <c r="F441" s="214"/>
      <c r="G441" s="214"/>
    </row>
    <row r="442" spans="1:7" ht="12.75">
      <c r="A442" s="148"/>
      <c r="B442" s="214"/>
      <c r="C442" s="214"/>
      <c r="D442" s="214"/>
      <c r="E442" s="214"/>
      <c r="F442" s="214"/>
      <c r="G442" s="214"/>
    </row>
    <row r="443" spans="1:7" ht="12.75">
      <c r="A443" s="148"/>
      <c r="B443" s="214"/>
      <c r="C443" s="214"/>
      <c r="D443" s="214"/>
      <c r="E443" s="214"/>
      <c r="F443" s="214"/>
      <c r="G443" s="214"/>
    </row>
    <row r="444" spans="1:7" ht="12.75">
      <c r="A444" s="148"/>
      <c r="B444" s="214"/>
      <c r="C444" s="214"/>
      <c r="D444" s="214"/>
      <c r="E444" s="214"/>
      <c r="F444" s="214"/>
      <c r="G444" s="214"/>
    </row>
    <row r="445" spans="1:7" ht="12.75">
      <c r="A445" s="148"/>
      <c r="B445" s="214"/>
      <c r="C445" s="214"/>
      <c r="D445" s="214"/>
      <c r="E445" s="214"/>
      <c r="F445" s="214"/>
      <c r="G445" s="214"/>
    </row>
    <row r="446" spans="1:7" ht="12.75">
      <c r="A446" s="148"/>
      <c r="B446" s="214"/>
      <c r="C446" s="214"/>
      <c r="D446" s="214"/>
      <c r="E446" s="214"/>
      <c r="F446" s="214"/>
      <c r="G446" s="214"/>
    </row>
    <row r="447" spans="1:7" ht="12.75">
      <c r="A447" s="148"/>
      <c r="B447" s="214"/>
      <c r="C447" s="214"/>
      <c r="D447" s="214"/>
      <c r="E447" s="214"/>
      <c r="F447" s="214"/>
      <c r="G447" s="214"/>
    </row>
    <row r="448" spans="1:7" ht="12.75">
      <c r="A448" s="148"/>
      <c r="B448" s="214"/>
      <c r="C448" s="214"/>
      <c r="D448" s="214"/>
      <c r="E448" s="214"/>
      <c r="F448" s="214"/>
      <c r="G448" s="214"/>
    </row>
    <row r="449" spans="1:7" ht="12.75">
      <c r="A449" s="148"/>
      <c r="B449" s="214"/>
      <c r="C449" s="214"/>
      <c r="D449" s="214"/>
      <c r="E449" s="214"/>
      <c r="F449" s="214"/>
      <c r="G449" s="214"/>
    </row>
    <row r="450" spans="1:7" ht="12.75">
      <c r="A450" s="148"/>
      <c r="B450" s="214"/>
      <c r="C450" s="214"/>
      <c r="D450" s="214"/>
      <c r="E450" s="214"/>
      <c r="F450" s="214"/>
      <c r="G450" s="214"/>
    </row>
    <row r="451" spans="1:7" ht="12.75">
      <c r="A451" s="148"/>
      <c r="B451" s="214"/>
      <c r="C451" s="214"/>
      <c r="D451" s="214"/>
      <c r="E451" s="214"/>
      <c r="F451" s="214"/>
      <c r="G451" s="214"/>
    </row>
    <row r="452" spans="1:7" ht="12.75">
      <c r="A452" s="148"/>
      <c r="B452" s="214"/>
      <c r="C452" s="214"/>
      <c r="D452" s="214"/>
      <c r="E452" s="214"/>
      <c r="F452" s="214"/>
      <c r="G452" s="214"/>
    </row>
    <row r="453" spans="1:7" ht="12.75">
      <c r="A453" s="148"/>
      <c r="B453" s="214"/>
      <c r="C453" s="214"/>
      <c r="D453" s="214"/>
      <c r="E453" s="214"/>
      <c r="F453" s="214"/>
      <c r="G453" s="214"/>
    </row>
    <row r="454" spans="1:7" ht="12.75">
      <c r="A454" s="148"/>
      <c r="B454" s="214"/>
      <c r="C454" s="214"/>
      <c r="D454" s="214"/>
      <c r="E454" s="214"/>
      <c r="F454" s="214"/>
      <c r="G454" s="214"/>
    </row>
    <row r="455" spans="1:7" ht="12.75">
      <c r="A455" s="148"/>
      <c r="B455" s="214"/>
      <c r="C455" s="214"/>
      <c r="D455" s="214"/>
      <c r="E455" s="214"/>
      <c r="F455" s="214"/>
      <c r="G455" s="214"/>
    </row>
    <row r="456" spans="1:7" ht="12.75">
      <c r="A456" s="148"/>
      <c r="B456" s="214"/>
      <c r="C456" s="214"/>
      <c r="D456" s="214"/>
      <c r="E456" s="214"/>
      <c r="F456" s="214"/>
      <c r="G456" s="214"/>
    </row>
    <row r="457" spans="1:7" ht="12.75">
      <c r="A457" s="148"/>
      <c r="B457" s="214"/>
      <c r="C457" s="214"/>
      <c r="D457" s="214"/>
      <c r="E457" s="214"/>
      <c r="F457" s="214"/>
      <c r="G457" s="214"/>
    </row>
    <row r="458" spans="1:7" ht="12.75">
      <c r="A458" s="148"/>
      <c r="B458" s="214"/>
      <c r="C458" s="214"/>
      <c r="D458" s="214"/>
      <c r="E458" s="214"/>
      <c r="F458" s="214"/>
      <c r="G458" s="214"/>
    </row>
    <row r="459" spans="1:7" ht="12.75">
      <c r="A459" s="148"/>
      <c r="B459" s="214"/>
      <c r="C459" s="214"/>
      <c r="D459" s="214"/>
      <c r="E459" s="214"/>
      <c r="F459" s="214"/>
      <c r="G459" s="214"/>
    </row>
    <row r="460" spans="1:7" ht="12.75">
      <c r="A460" s="148"/>
      <c r="B460" s="214"/>
      <c r="C460" s="214"/>
      <c r="D460" s="214"/>
      <c r="E460" s="214"/>
      <c r="F460" s="214"/>
      <c r="G460" s="214"/>
    </row>
    <row r="461" spans="1:7" ht="12.75">
      <c r="A461" s="148"/>
      <c r="B461" s="214"/>
      <c r="C461" s="214"/>
      <c r="D461" s="214"/>
      <c r="E461" s="214"/>
      <c r="F461" s="214"/>
      <c r="G461" s="214"/>
    </row>
    <row r="462" spans="1:7" ht="12.75">
      <c r="A462" s="148"/>
      <c r="B462" s="214"/>
      <c r="C462" s="214"/>
      <c r="D462" s="214"/>
      <c r="E462" s="214"/>
      <c r="F462" s="214"/>
      <c r="G462" s="214"/>
    </row>
    <row r="463" spans="1:7" ht="12.75">
      <c r="A463" s="148"/>
      <c r="B463" s="214"/>
      <c r="C463" s="214"/>
      <c r="D463" s="214"/>
      <c r="E463" s="214"/>
      <c r="F463" s="214"/>
      <c r="G463" s="214"/>
    </row>
    <row r="464" spans="1:7" ht="12.75">
      <c r="A464" s="148"/>
      <c r="B464" s="214"/>
      <c r="C464" s="214"/>
      <c r="D464" s="214"/>
      <c r="E464" s="214"/>
      <c r="F464" s="214"/>
      <c r="G464" s="214"/>
    </row>
    <row r="465" spans="1:7" ht="12.75">
      <c r="A465" s="148"/>
      <c r="B465" s="214"/>
      <c r="C465" s="214"/>
      <c r="D465" s="214"/>
      <c r="E465" s="214"/>
      <c r="F465" s="214"/>
      <c r="G465" s="214"/>
    </row>
    <row r="466" spans="1:7" ht="12.75">
      <c r="A466" s="148"/>
      <c r="B466" s="214"/>
      <c r="C466" s="214"/>
      <c r="D466" s="214"/>
      <c r="E466" s="214"/>
      <c r="F466" s="214"/>
      <c r="G466" s="214"/>
    </row>
    <row r="467" spans="1:7" ht="12.75">
      <c r="A467" s="148"/>
      <c r="B467" s="214"/>
      <c r="C467" s="214"/>
      <c r="D467" s="214"/>
      <c r="E467" s="214"/>
      <c r="F467" s="214"/>
      <c r="G467" s="214"/>
    </row>
    <row r="468" spans="1:7" ht="12.75">
      <c r="A468" s="148"/>
      <c r="B468" s="214"/>
      <c r="C468" s="214"/>
      <c r="D468" s="214"/>
      <c r="E468" s="214"/>
      <c r="F468" s="214"/>
      <c r="G468" s="214"/>
    </row>
    <row r="469" spans="1:7" ht="12.75">
      <c r="A469" s="148"/>
      <c r="B469" s="214"/>
      <c r="C469" s="214"/>
      <c r="D469" s="214"/>
      <c r="E469" s="214"/>
      <c r="F469" s="214"/>
      <c r="G469" s="214"/>
    </row>
    <row r="470" spans="1:7" ht="12.75">
      <c r="A470" s="148"/>
      <c r="B470" s="214"/>
      <c r="C470" s="214"/>
      <c r="D470" s="214"/>
      <c r="E470" s="214"/>
      <c r="F470" s="214"/>
      <c r="G470" s="214"/>
    </row>
    <row r="471" spans="1:7" ht="12.75">
      <c r="A471" s="148"/>
      <c r="B471" s="214"/>
      <c r="C471" s="214"/>
      <c r="D471" s="214"/>
      <c r="E471" s="214"/>
      <c r="F471" s="214"/>
      <c r="G471" s="214"/>
    </row>
    <row r="472" spans="1:7" ht="12.75">
      <c r="A472" s="148"/>
      <c r="B472" s="214"/>
      <c r="C472" s="214"/>
      <c r="D472" s="214"/>
      <c r="E472" s="214"/>
      <c r="F472" s="214"/>
      <c r="G472" s="214"/>
    </row>
    <row r="473" spans="1:7" ht="12.75">
      <c r="A473" s="148"/>
      <c r="B473" s="214"/>
      <c r="C473" s="214"/>
      <c r="D473" s="214"/>
      <c r="E473" s="214"/>
      <c r="F473" s="214"/>
      <c r="G473" s="214"/>
    </row>
    <row r="474" spans="1:7" ht="12.75">
      <c r="A474" s="148"/>
      <c r="B474" s="214"/>
      <c r="C474" s="214"/>
      <c r="D474" s="214"/>
      <c r="E474" s="214"/>
      <c r="F474" s="214"/>
      <c r="G474" s="214"/>
    </row>
    <row r="475" spans="1:7" ht="12.75">
      <c r="A475" s="148"/>
      <c r="B475" s="214"/>
      <c r="C475" s="214"/>
      <c r="D475" s="214"/>
      <c r="E475" s="214"/>
      <c r="F475" s="214"/>
      <c r="G475" s="214"/>
    </row>
    <row r="476" spans="1:7" ht="12.75">
      <c r="A476" s="148"/>
      <c r="B476" s="214"/>
      <c r="C476" s="214"/>
      <c r="D476" s="214"/>
      <c r="E476" s="214"/>
      <c r="F476" s="214"/>
      <c r="G476" s="214"/>
    </row>
    <row r="477" spans="1:7" ht="12.75">
      <c r="A477" s="148"/>
      <c r="B477" s="214"/>
      <c r="C477" s="214"/>
      <c r="D477" s="214"/>
      <c r="E477" s="214"/>
      <c r="F477" s="214"/>
      <c r="G477" s="214"/>
    </row>
    <row r="478" spans="1:7" ht="12.75">
      <c r="A478" s="148"/>
      <c r="B478" s="214"/>
      <c r="C478" s="214"/>
      <c r="D478" s="214"/>
      <c r="E478" s="214"/>
      <c r="F478" s="214"/>
      <c r="G478" s="214"/>
    </row>
    <row r="479" spans="1:7" ht="12.75">
      <c r="A479" s="148"/>
      <c r="B479" s="214"/>
      <c r="C479" s="214"/>
      <c r="D479" s="214"/>
      <c r="E479" s="214"/>
      <c r="F479" s="214"/>
      <c r="G479" s="214"/>
    </row>
    <row r="480" spans="1:7" ht="12.75">
      <c r="A480" s="148"/>
      <c r="B480" s="214"/>
      <c r="C480" s="214"/>
      <c r="D480" s="214"/>
      <c r="E480" s="214"/>
      <c r="F480" s="214"/>
      <c r="G480" s="214"/>
    </row>
    <row r="481" spans="1:7" ht="12.75">
      <c r="A481" s="148"/>
      <c r="B481" s="214"/>
      <c r="C481" s="214"/>
      <c r="D481" s="214"/>
      <c r="E481" s="214"/>
      <c r="F481" s="214"/>
      <c r="G481" s="214"/>
    </row>
    <row r="482" spans="1:7" ht="12.75">
      <c r="A482" s="148"/>
      <c r="B482" s="214"/>
      <c r="C482" s="214"/>
      <c r="D482" s="214"/>
      <c r="E482" s="214"/>
      <c r="F482" s="214"/>
      <c r="G482" s="214"/>
    </row>
    <row r="483" spans="1:7" ht="12.75">
      <c r="A483" s="148"/>
      <c r="B483" s="214"/>
      <c r="C483" s="214"/>
      <c r="D483" s="214"/>
      <c r="E483" s="214"/>
      <c r="F483" s="214"/>
      <c r="G483" s="214"/>
    </row>
    <row r="484" spans="1:7" ht="12.75">
      <c r="A484" s="148"/>
      <c r="B484" s="214"/>
      <c r="C484" s="214"/>
      <c r="D484" s="214"/>
      <c r="E484" s="214"/>
      <c r="F484" s="214"/>
      <c r="G484" s="214"/>
    </row>
    <row r="485" spans="1:7" ht="12.75">
      <c r="A485" s="148"/>
      <c r="B485" s="214"/>
      <c r="C485" s="214"/>
      <c r="D485" s="214"/>
      <c r="E485" s="214"/>
      <c r="F485" s="214"/>
      <c r="G485" s="214"/>
    </row>
    <row r="486" spans="1:7" ht="12.75">
      <c r="A486" s="148"/>
      <c r="B486" s="214"/>
      <c r="C486" s="214"/>
      <c r="D486" s="214"/>
      <c r="E486" s="214"/>
      <c r="F486" s="214"/>
      <c r="G486" s="214"/>
    </row>
    <row r="487" spans="1:7" ht="12.75">
      <c r="A487" s="148"/>
      <c r="B487" s="214"/>
      <c r="C487" s="214"/>
      <c r="D487" s="214"/>
      <c r="E487" s="214"/>
      <c r="F487" s="214"/>
      <c r="G487" s="214"/>
    </row>
    <row r="488" spans="1:7" ht="12.75">
      <c r="A488" s="148"/>
      <c r="B488" s="214"/>
      <c r="C488" s="214"/>
      <c r="D488" s="214"/>
      <c r="E488" s="214"/>
      <c r="F488" s="214"/>
      <c r="G488" s="214"/>
    </row>
    <row r="489" spans="1:7" ht="12.75">
      <c r="A489" s="148"/>
      <c r="B489" s="214"/>
      <c r="C489" s="214"/>
      <c r="D489" s="214"/>
      <c r="E489" s="214"/>
      <c r="F489" s="214"/>
      <c r="G489" s="214"/>
    </row>
    <row r="490" spans="1:7" ht="12.75">
      <c r="A490" s="148"/>
      <c r="B490" s="214"/>
      <c r="C490" s="214"/>
      <c r="D490" s="214"/>
      <c r="E490" s="214"/>
      <c r="F490" s="214"/>
      <c r="G490" s="214"/>
    </row>
    <row r="491" spans="1:7" ht="12.75">
      <c r="A491" s="148"/>
      <c r="B491" s="214"/>
      <c r="C491" s="214"/>
      <c r="D491" s="214"/>
      <c r="E491" s="214"/>
      <c r="F491" s="214"/>
      <c r="G491" s="214"/>
    </row>
    <row r="492" spans="1:7" ht="12.75">
      <c r="A492" s="148"/>
      <c r="B492" s="214"/>
      <c r="C492" s="214"/>
      <c r="D492" s="214"/>
      <c r="E492" s="214"/>
      <c r="F492" s="214"/>
      <c r="G492" s="214"/>
    </row>
    <row r="493" spans="1:7" ht="12.75">
      <c r="A493" s="148"/>
      <c r="B493" s="214"/>
      <c r="C493" s="214"/>
      <c r="D493" s="214"/>
      <c r="E493" s="214"/>
      <c r="F493" s="214"/>
      <c r="G493" s="214"/>
    </row>
    <row r="494" spans="1:7" ht="12.75">
      <c r="A494" s="148"/>
      <c r="B494" s="214"/>
      <c r="C494" s="214"/>
      <c r="D494" s="214"/>
      <c r="E494" s="214"/>
      <c r="F494" s="214"/>
      <c r="G494" s="214"/>
    </row>
    <row r="495" spans="1:7" ht="12.75">
      <c r="A495" s="148"/>
      <c r="B495" s="214"/>
      <c r="C495" s="214"/>
      <c r="D495" s="214"/>
      <c r="E495" s="214"/>
      <c r="F495" s="214"/>
      <c r="G495" s="214"/>
    </row>
    <row r="496" spans="1:7" ht="12.75">
      <c r="A496" s="148"/>
      <c r="B496" s="214"/>
      <c r="C496" s="214"/>
      <c r="D496" s="214"/>
      <c r="E496" s="214"/>
      <c r="F496" s="214"/>
      <c r="G496" s="214"/>
    </row>
    <row r="497" spans="1:7" ht="12.75">
      <c r="A497" s="148"/>
      <c r="B497" s="214"/>
      <c r="C497" s="214"/>
      <c r="D497" s="214"/>
      <c r="E497" s="214"/>
      <c r="F497" s="214"/>
      <c r="G497" s="214"/>
    </row>
    <row r="498" spans="1:7" ht="12.75">
      <c r="A498" s="148"/>
      <c r="B498" s="214"/>
      <c r="C498" s="214"/>
      <c r="D498" s="214"/>
      <c r="E498" s="214"/>
      <c r="F498" s="214"/>
      <c r="G498" s="214"/>
    </row>
    <row r="499" spans="1:7" ht="12.75">
      <c r="A499" s="148"/>
      <c r="B499" s="214"/>
      <c r="C499" s="214"/>
      <c r="D499" s="214"/>
      <c r="E499" s="214"/>
      <c r="F499" s="214"/>
      <c r="G499" s="214"/>
    </row>
    <row r="500" spans="1:7" ht="12.75">
      <c r="A500" s="148"/>
      <c r="B500" s="214"/>
      <c r="C500" s="214"/>
      <c r="D500" s="214"/>
      <c r="E500" s="214"/>
      <c r="F500" s="214"/>
      <c r="G500" s="214"/>
    </row>
    <row r="501" spans="1:7" ht="12.75">
      <c r="A501" s="148"/>
      <c r="B501" s="214"/>
      <c r="C501" s="214"/>
      <c r="D501" s="214"/>
      <c r="E501" s="214"/>
      <c r="F501" s="214"/>
      <c r="G501" s="214"/>
    </row>
    <row r="502" spans="1:7" ht="12.75">
      <c r="A502" s="148"/>
      <c r="B502" s="214"/>
      <c r="C502" s="214"/>
      <c r="D502" s="214"/>
      <c r="E502" s="214"/>
      <c r="F502" s="214"/>
      <c r="G502" s="214"/>
    </row>
    <row r="503" spans="1:7" ht="12.75">
      <c r="A503" s="148"/>
      <c r="B503" s="214"/>
      <c r="C503" s="214"/>
      <c r="D503" s="214"/>
      <c r="E503" s="214"/>
      <c r="F503" s="214"/>
      <c r="G503" s="214"/>
    </row>
    <row r="504" spans="1:7" ht="12.75">
      <c r="A504" s="148"/>
      <c r="B504" s="214"/>
      <c r="C504" s="214"/>
      <c r="D504" s="214"/>
      <c r="E504" s="214"/>
      <c r="F504" s="214"/>
      <c r="G504" s="214"/>
    </row>
    <row r="505" spans="1:7" ht="12.75">
      <c r="A505" s="148"/>
      <c r="B505" s="214"/>
      <c r="C505" s="214"/>
      <c r="D505" s="214"/>
      <c r="E505" s="214"/>
      <c r="F505" s="214"/>
      <c r="G505" s="214"/>
    </row>
    <row r="506" spans="1:7" ht="12.75">
      <c r="A506" s="148"/>
      <c r="B506" s="214"/>
      <c r="C506" s="214"/>
      <c r="D506" s="214"/>
      <c r="E506" s="214"/>
      <c r="F506" s="214"/>
      <c r="G506" s="214"/>
    </row>
    <row r="507" spans="1:7" ht="12.75">
      <c r="A507" s="148"/>
      <c r="B507" s="214"/>
      <c r="C507" s="214"/>
      <c r="D507" s="214"/>
      <c r="E507" s="214"/>
      <c r="F507" s="214"/>
      <c r="G507" s="214"/>
    </row>
    <row r="508" spans="1:7" ht="12.75">
      <c r="A508" s="148"/>
      <c r="B508" s="214"/>
      <c r="C508" s="214"/>
      <c r="D508" s="214"/>
      <c r="E508" s="214"/>
      <c r="F508" s="214"/>
      <c r="G508" s="214"/>
    </row>
    <row r="509" spans="1:7" ht="12.75">
      <c r="A509" s="148"/>
      <c r="B509" s="148"/>
      <c r="C509" s="148"/>
      <c r="D509" s="148"/>
      <c r="E509" s="148"/>
      <c r="F509" s="148"/>
      <c r="G509" s="148"/>
    </row>
    <row r="510" spans="1:7" ht="12.75">
      <c r="A510" s="148"/>
      <c r="B510" s="148"/>
      <c r="C510" s="148"/>
      <c r="D510" s="148"/>
      <c r="E510" s="148"/>
      <c r="F510" s="148"/>
      <c r="G510" s="148"/>
    </row>
    <row r="511" spans="1:7" ht="12.75">
      <c r="A511" s="148"/>
      <c r="B511" s="148"/>
      <c r="C511" s="148"/>
      <c r="D511" s="148"/>
      <c r="E511" s="148"/>
      <c r="F511" s="148"/>
      <c r="G511" s="148"/>
    </row>
    <row r="512" spans="1:7" ht="12.75">
      <c r="A512" s="148"/>
      <c r="B512" s="148"/>
      <c r="C512" s="148"/>
      <c r="D512" s="148"/>
      <c r="E512" s="148"/>
      <c r="F512" s="148"/>
      <c r="G512" s="148"/>
    </row>
    <row r="513" spans="1:7" ht="12.75">
      <c r="A513" s="148"/>
      <c r="B513" s="148"/>
      <c r="C513" s="148"/>
      <c r="D513" s="148"/>
      <c r="E513" s="148"/>
      <c r="F513" s="148"/>
      <c r="G513" s="148"/>
    </row>
    <row r="514" spans="1:7" ht="12.75">
      <c r="A514" s="148"/>
      <c r="B514" s="148"/>
      <c r="C514" s="148"/>
      <c r="D514" s="148"/>
      <c r="E514" s="148"/>
      <c r="F514" s="148"/>
      <c r="G514" s="148"/>
    </row>
    <row r="515" spans="1:7" ht="12.75">
      <c r="A515" s="148"/>
      <c r="B515" s="148"/>
      <c r="C515" s="148"/>
      <c r="D515" s="148"/>
      <c r="E515" s="148"/>
      <c r="F515" s="148"/>
      <c r="G515" s="148"/>
    </row>
    <row r="516" spans="1:7" ht="12.75">
      <c r="A516" s="148"/>
      <c r="B516" s="148"/>
      <c r="C516" s="148"/>
      <c r="D516" s="148"/>
      <c r="E516" s="148"/>
      <c r="F516" s="148"/>
      <c r="G516" s="148"/>
    </row>
    <row r="517" spans="1:7" ht="12.75">
      <c r="A517" s="148"/>
      <c r="B517" s="148"/>
      <c r="C517" s="148"/>
      <c r="D517" s="148"/>
      <c r="E517" s="148"/>
      <c r="F517" s="148"/>
      <c r="G517" s="148"/>
    </row>
    <row r="518" spans="1:7" ht="12.75">
      <c r="A518" s="148"/>
      <c r="B518" s="148"/>
      <c r="C518" s="148"/>
      <c r="D518" s="148"/>
      <c r="E518" s="148"/>
      <c r="F518" s="148"/>
      <c r="G518" s="148"/>
    </row>
    <row r="519" spans="1:7" ht="12.75">
      <c r="A519" s="148"/>
      <c r="B519" s="148"/>
      <c r="C519" s="148"/>
      <c r="D519" s="148"/>
      <c r="E519" s="148"/>
      <c r="F519" s="148"/>
      <c r="G519" s="148"/>
    </row>
    <row r="520" spans="1:7" ht="12.75">
      <c r="A520" s="148"/>
      <c r="B520" s="148"/>
      <c r="C520" s="148"/>
      <c r="D520" s="148"/>
      <c r="E520" s="148"/>
      <c r="F520" s="148"/>
      <c r="G520" s="148"/>
    </row>
  </sheetData>
  <sheetProtection password="C3AC" sheet="1" objects="1" scenarios="1"/>
  <mergeCells count="11">
    <mergeCell ref="A11:A12"/>
    <mergeCell ref="B11:D11"/>
    <mergeCell ref="E11:G11"/>
    <mergeCell ref="H11:J11"/>
    <mergeCell ref="A4:D4"/>
    <mergeCell ref="A5:B5"/>
    <mergeCell ref="C5:D5"/>
    <mergeCell ref="A6:B6"/>
    <mergeCell ref="C6:D6"/>
    <mergeCell ref="A7:B7"/>
    <mergeCell ref="C7:D7"/>
  </mergeCells>
  <printOptions/>
  <pageMargins left="0.7" right="0.7" top="0.75" bottom="0.75" header="0.3" footer="0.3"/>
  <pageSetup fitToHeight="0" fitToWidth="1" horizontalDpi="600" verticalDpi="600" orientation="landscape" scale="72"/>
  <headerFooter>
    <oddFooter>&amp;C&amp;G</oddFooter>
  </headerFooter>
  <legacyDrawingHF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AX501"/>
  <sheetViews>
    <sheetView zoomScale="80" zoomScaleNormal="80" zoomScalePageLayoutView="50" workbookViewId="0" topLeftCell="A1">
      <selection activeCell="A3" sqref="A3"/>
    </sheetView>
  </sheetViews>
  <sheetFormatPr defaultColWidth="9.140625" defaultRowHeight="12.75"/>
  <cols>
    <col min="1" max="1" width="41.421875" style="149" customWidth="1"/>
    <col min="2" max="4" width="20.7109375" style="149" customWidth="1"/>
    <col min="5" max="10" width="16.7109375" style="149" customWidth="1"/>
    <col min="11" max="11" width="12.8515625" style="148" customWidth="1"/>
    <col min="12" max="12" width="16.00390625" style="148" customWidth="1"/>
    <col min="13" max="13" width="11.8515625" style="148" customWidth="1"/>
    <col min="14" max="14" width="9.140625" style="148" customWidth="1"/>
    <col min="15" max="16384" width="9.140625" style="149" customWidth="1"/>
  </cols>
  <sheetData>
    <row r="1" spans="1:23" s="194" customFormat="1" ht="27" customHeight="1" thickBot="1" thickTop="1">
      <c r="A1" s="441" t="s">
        <v>437</v>
      </c>
      <c r="B1" s="441"/>
      <c r="C1" s="441"/>
      <c r="D1" s="441"/>
      <c r="E1" s="441"/>
      <c r="F1" s="441"/>
      <c r="G1" s="441"/>
      <c r="H1" s="441"/>
      <c r="I1" s="441"/>
      <c r="J1" s="441"/>
      <c r="M1" s="435" t="s">
        <v>460</v>
      </c>
      <c r="N1" s="435"/>
      <c r="O1" s="435"/>
      <c r="P1" s="435"/>
      <c r="Q1" s="435"/>
      <c r="R1" s="435"/>
      <c r="S1" s="435"/>
      <c r="T1" s="435"/>
      <c r="U1" s="435"/>
      <c r="V1" s="435"/>
      <c r="W1" s="435"/>
    </row>
    <row r="2" spans="1:23" s="194" customFormat="1" ht="13.5" thickTop="1">
      <c r="A2" s="442" t="s">
        <v>1</v>
      </c>
      <c r="B2" s="442"/>
      <c r="C2" s="442"/>
      <c r="D2" s="442"/>
      <c r="E2" s="442"/>
      <c r="F2" s="442"/>
      <c r="G2" s="442"/>
      <c r="H2" s="442"/>
      <c r="I2" s="442"/>
      <c r="J2" s="442"/>
      <c r="M2" s="296"/>
      <c r="N2" s="297"/>
      <c r="O2" s="297"/>
      <c r="P2" s="297"/>
      <c r="Q2" s="297"/>
      <c r="R2" s="297"/>
      <c r="S2" s="297"/>
      <c r="T2" s="297"/>
      <c r="U2" s="297"/>
      <c r="V2" s="297"/>
      <c r="W2" s="298"/>
    </row>
    <row r="3" spans="1:23" s="194" customFormat="1" ht="12.75">
      <c r="A3" s="215" t="s">
        <v>302</v>
      </c>
      <c r="B3" s="443" t="str">
        <f>'Project Information'!B3</f>
        <v>Practical Case Study</v>
      </c>
      <c r="C3" s="444"/>
      <c r="D3" s="444"/>
      <c r="E3" s="444"/>
      <c r="F3" s="444"/>
      <c r="G3" s="444"/>
      <c r="H3" s="444"/>
      <c r="I3" s="444"/>
      <c r="J3" s="444"/>
      <c r="M3" s="299"/>
      <c r="N3" s="300"/>
      <c r="O3" s="300"/>
      <c r="P3" s="300"/>
      <c r="Q3" s="300"/>
      <c r="R3" s="300"/>
      <c r="S3" s="300"/>
      <c r="T3" s="300"/>
      <c r="U3" s="300"/>
      <c r="V3" s="300"/>
      <c r="W3" s="301"/>
    </row>
    <row r="4" spans="1:23" s="194" customFormat="1" ht="13.9" customHeight="1">
      <c r="A4" s="216" t="s">
        <v>306</v>
      </c>
      <c r="B4" s="445" t="str">
        <f>'Project Information'!B4</f>
        <v>Three Signalized Intersections</v>
      </c>
      <c r="C4" s="437"/>
      <c r="D4" s="437"/>
      <c r="E4" s="437"/>
      <c r="F4" s="437"/>
      <c r="G4" s="437"/>
      <c r="H4" s="437"/>
      <c r="I4" s="437"/>
      <c r="J4" s="437"/>
      <c r="M4" s="299"/>
      <c r="N4" s="300"/>
      <c r="O4" s="300"/>
      <c r="P4" s="300"/>
      <c r="Q4" s="300"/>
      <c r="R4" s="300"/>
      <c r="S4" s="300"/>
      <c r="T4" s="300"/>
      <c r="U4" s="300"/>
      <c r="V4" s="300"/>
      <c r="W4" s="301"/>
    </row>
    <row r="5" spans="1:23" s="194" customFormat="1" ht="12.75">
      <c r="A5" s="217" t="s">
        <v>309</v>
      </c>
      <c r="B5" s="445" t="str">
        <f>'Project Information'!B5</f>
        <v>STARS Report A-1</v>
      </c>
      <c r="C5" s="437"/>
      <c r="D5" s="437"/>
      <c r="E5" s="437"/>
      <c r="F5" s="437"/>
      <c r="G5" s="437"/>
      <c r="H5" s="437"/>
      <c r="I5" s="437"/>
      <c r="J5" s="437"/>
      <c r="M5" s="299"/>
      <c r="N5" s="300"/>
      <c r="O5" s="300"/>
      <c r="P5" s="300"/>
      <c r="Q5" s="300"/>
      <c r="R5" s="300"/>
      <c r="S5" s="300"/>
      <c r="T5" s="300"/>
      <c r="U5" s="300"/>
      <c r="V5" s="300"/>
      <c r="W5" s="301"/>
    </row>
    <row r="6" spans="1:23" s="194" customFormat="1" ht="12.75">
      <c r="A6" s="217" t="s">
        <v>2</v>
      </c>
      <c r="B6" s="445" t="str">
        <f>'Project Information'!B6</f>
        <v>John Smith</v>
      </c>
      <c r="C6" s="437"/>
      <c r="D6" s="437"/>
      <c r="E6" s="437"/>
      <c r="F6" s="437"/>
      <c r="G6" s="437"/>
      <c r="H6" s="437"/>
      <c r="I6" s="437"/>
      <c r="J6" s="437"/>
      <c r="M6" s="299"/>
      <c r="N6" s="300"/>
      <c r="O6" s="300"/>
      <c r="P6" s="300"/>
      <c r="Q6" s="300"/>
      <c r="R6" s="300"/>
      <c r="S6" s="300"/>
      <c r="T6" s="300"/>
      <c r="U6" s="300"/>
      <c r="V6" s="300"/>
      <c r="W6" s="301"/>
    </row>
    <row r="7" spans="1:23" s="194" customFormat="1" ht="12.75">
      <c r="A7" s="217" t="s">
        <v>312</v>
      </c>
      <c r="B7" s="445" t="str">
        <f>'Project Information'!B7</f>
        <v>ABC Company</v>
      </c>
      <c r="C7" s="437"/>
      <c r="D7" s="437"/>
      <c r="E7" s="437"/>
      <c r="F7" s="437"/>
      <c r="G7" s="437"/>
      <c r="H7" s="437"/>
      <c r="I7" s="437"/>
      <c r="J7" s="437"/>
      <c r="M7" s="299"/>
      <c r="N7" s="300"/>
      <c r="O7" s="300"/>
      <c r="P7" s="300"/>
      <c r="Q7" s="300"/>
      <c r="R7" s="300"/>
      <c r="S7" s="300"/>
      <c r="T7" s="300"/>
      <c r="U7" s="300"/>
      <c r="V7" s="300"/>
      <c r="W7" s="301"/>
    </row>
    <row r="8" spans="1:23" s="194" customFormat="1" ht="12.75">
      <c r="A8" s="217" t="s">
        <v>304</v>
      </c>
      <c r="B8" s="445" t="str">
        <f>'Project Information'!F3</f>
        <v>email</v>
      </c>
      <c r="C8" s="437"/>
      <c r="D8" s="437"/>
      <c r="E8" s="437"/>
      <c r="F8" s="437"/>
      <c r="G8" s="437"/>
      <c r="H8" s="437"/>
      <c r="I8" s="437"/>
      <c r="J8" s="437"/>
      <c r="M8" s="299"/>
      <c r="N8" s="300"/>
      <c r="O8" s="300"/>
      <c r="P8" s="300"/>
      <c r="Q8" s="300"/>
      <c r="R8" s="300"/>
      <c r="S8" s="300"/>
      <c r="T8" s="300"/>
      <c r="U8" s="300"/>
      <c r="V8" s="300"/>
      <c r="W8" s="301"/>
    </row>
    <row r="9" spans="1:23" s="194" customFormat="1" ht="12.75">
      <c r="A9" s="217" t="s">
        <v>308</v>
      </c>
      <c r="B9" s="446">
        <f>'Project Information'!F4</f>
        <v>1234567891</v>
      </c>
      <c r="C9" s="447"/>
      <c r="D9" s="447"/>
      <c r="E9" s="447"/>
      <c r="F9" s="447"/>
      <c r="G9" s="447"/>
      <c r="H9" s="447"/>
      <c r="I9" s="447"/>
      <c r="J9" s="447"/>
      <c r="M9" s="299"/>
      <c r="N9" s="300"/>
      <c r="O9" s="300"/>
      <c r="P9" s="300"/>
      <c r="Q9" s="300"/>
      <c r="R9" s="300"/>
      <c r="S9" s="300"/>
      <c r="T9" s="300"/>
      <c r="U9" s="300"/>
      <c r="V9" s="300"/>
      <c r="W9" s="301"/>
    </row>
    <row r="10" spans="1:23" s="194" customFormat="1" ht="13.5" thickBot="1">
      <c r="A10" s="390" t="s">
        <v>401</v>
      </c>
      <c r="B10" s="552">
        <f>'Project Information'!F5</f>
        <v>40675</v>
      </c>
      <c r="C10" s="452"/>
      <c r="D10" s="452"/>
      <c r="E10" s="452"/>
      <c r="F10" s="452"/>
      <c r="G10" s="452"/>
      <c r="H10" s="452"/>
      <c r="I10" s="452"/>
      <c r="J10" s="452"/>
      <c r="M10" s="299"/>
      <c r="N10" s="300"/>
      <c r="O10" s="300"/>
      <c r="P10" s="300"/>
      <c r="Q10" s="300"/>
      <c r="R10" s="300"/>
      <c r="S10" s="300"/>
      <c r="T10" s="300"/>
      <c r="U10" s="300"/>
      <c r="V10" s="300"/>
      <c r="W10" s="301"/>
    </row>
    <row r="11" spans="1:23" s="194" customFormat="1" ht="12.75">
      <c r="A11" s="381" t="s">
        <v>391</v>
      </c>
      <c r="B11" s="553"/>
      <c r="C11" s="554"/>
      <c r="D11" s="554"/>
      <c r="E11" s="554"/>
      <c r="F11" s="554"/>
      <c r="G11" s="554"/>
      <c r="H11" s="554"/>
      <c r="I11" s="554"/>
      <c r="J11" s="554"/>
      <c r="M11" s="302"/>
      <c r="N11" s="303"/>
      <c r="O11" s="303"/>
      <c r="P11" s="303"/>
      <c r="Q11" s="303"/>
      <c r="R11" s="303"/>
      <c r="S11" s="304"/>
      <c r="T11" s="304"/>
      <c r="U11" s="304"/>
      <c r="V11" s="305"/>
      <c r="W11" s="306"/>
    </row>
    <row r="12" spans="1:23" s="194" customFormat="1" ht="12.75">
      <c r="A12" s="350" t="s">
        <v>392</v>
      </c>
      <c r="B12" s="551"/>
      <c r="C12" s="545"/>
      <c r="D12" s="545"/>
      <c r="E12" s="545"/>
      <c r="F12" s="545"/>
      <c r="G12" s="545"/>
      <c r="H12" s="545"/>
      <c r="I12" s="545"/>
      <c r="J12" s="545"/>
      <c r="M12" s="307"/>
      <c r="N12" s="308"/>
      <c r="O12" s="308"/>
      <c r="P12" s="308"/>
      <c r="Q12" s="309"/>
      <c r="R12" s="309"/>
      <c r="S12" s="310"/>
      <c r="T12" s="310"/>
      <c r="U12" s="310"/>
      <c r="V12" s="305"/>
      <c r="W12" s="306"/>
    </row>
    <row r="13" spans="1:23" s="194" customFormat="1" ht="13.5" thickBot="1">
      <c r="A13" s="355" t="s">
        <v>396</v>
      </c>
      <c r="B13" s="555"/>
      <c r="C13" s="556"/>
      <c r="D13" s="556"/>
      <c r="E13" s="556"/>
      <c r="F13" s="556"/>
      <c r="G13" s="556"/>
      <c r="H13" s="556"/>
      <c r="I13" s="556"/>
      <c r="J13" s="556"/>
      <c r="M13" s="311"/>
      <c r="N13" s="305"/>
      <c r="O13" s="310"/>
      <c r="P13" s="305"/>
      <c r="Q13" s="305"/>
      <c r="R13" s="305"/>
      <c r="S13" s="310"/>
      <c r="T13" s="310"/>
      <c r="U13" s="310"/>
      <c r="V13" s="305"/>
      <c r="W13" s="306"/>
    </row>
    <row r="14" spans="1:50" s="217" customFormat="1" ht="14.25" thickBot="1" thickTop="1">
      <c r="A14" s="557" t="s">
        <v>402</v>
      </c>
      <c r="B14" s="557"/>
      <c r="C14" s="557"/>
      <c r="D14" s="557"/>
      <c r="E14" s="557"/>
      <c r="F14" s="557"/>
      <c r="G14" s="557"/>
      <c r="H14" s="557"/>
      <c r="I14" s="557"/>
      <c r="J14" s="557"/>
      <c r="K14" s="218"/>
      <c r="L14" s="219"/>
      <c r="M14" s="312"/>
      <c r="N14" s="313"/>
      <c r="O14" s="313"/>
      <c r="P14" s="313"/>
      <c r="Q14" s="313"/>
      <c r="R14" s="313"/>
      <c r="S14" s="314"/>
      <c r="T14" s="310"/>
      <c r="U14" s="314"/>
      <c r="V14" s="305"/>
      <c r="W14" s="306"/>
      <c r="AE14" s="221"/>
      <c r="AF14" s="221"/>
      <c r="AG14" s="221"/>
      <c r="AH14" s="221"/>
      <c r="AI14" s="222"/>
      <c r="AJ14" s="222"/>
      <c r="AK14" s="222"/>
      <c r="AL14" s="222"/>
      <c r="AP14" s="223"/>
      <c r="AQ14" s="223"/>
      <c r="AR14" s="223"/>
      <c r="AS14" s="223"/>
      <c r="AT14" s="223"/>
      <c r="AU14" s="223"/>
      <c r="AV14" s="223"/>
      <c r="AW14" s="223"/>
      <c r="AX14" s="223"/>
    </row>
    <row r="15" spans="1:23" ht="237.75" customHeight="1" thickBot="1">
      <c r="A15" s="207"/>
      <c r="B15" s="207"/>
      <c r="C15" s="207"/>
      <c r="D15" s="207"/>
      <c r="E15" s="207"/>
      <c r="F15" s="148"/>
      <c r="G15" s="148"/>
      <c r="H15" s="148"/>
      <c r="I15" s="148"/>
      <c r="J15" s="148"/>
      <c r="M15" s="302"/>
      <c r="N15" s="303"/>
      <c r="O15" s="303"/>
      <c r="P15" s="303"/>
      <c r="Q15" s="303"/>
      <c r="R15" s="303"/>
      <c r="S15" s="304"/>
      <c r="T15" s="304"/>
      <c r="U15" s="304"/>
      <c r="V15" s="305"/>
      <c r="W15" s="306"/>
    </row>
    <row r="16" spans="1:23" ht="21.95" customHeight="1" thickBot="1">
      <c r="A16" s="558" t="str">
        <f>CONCATENATE(B12,"-Year Analysis Summary Report")</f>
        <v>-Year Analysis Summary Report</v>
      </c>
      <c r="B16" s="558"/>
      <c r="C16" s="558"/>
      <c r="D16" s="558"/>
      <c r="E16" s="558"/>
      <c r="F16" s="558"/>
      <c r="G16" s="558"/>
      <c r="H16" s="558"/>
      <c r="I16" s="558"/>
      <c r="J16" s="558"/>
      <c r="M16" s="302"/>
      <c r="N16" s="303"/>
      <c r="O16" s="303"/>
      <c r="P16" s="303"/>
      <c r="Q16" s="303"/>
      <c r="R16" s="303"/>
      <c r="S16" s="304"/>
      <c r="T16" s="304"/>
      <c r="U16" s="304"/>
      <c r="V16" s="305"/>
      <c r="W16" s="306"/>
    </row>
    <row r="17" spans="1:23" ht="13.5" thickBot="1">
      <c r="A17" s="535" t="s">
        <v>27</v>
      </c>
      <c r="B17" s="537" t="s">
        <v>403</v>
      </c>
      <c r="C17" s="537"/>
      <c r="D17" s="537"/>
      <c r="E17" s="537" t="s">
        <v>404</v>
      </c>
      <c r="F17" s="537"/>
      <c r="G17" s="537"/>
      <c r="H17" s="416" t="s">
        <v>399</v>
      </c>
      <c r="I17" s="559"/>
      <c r="J17" s="559"/>
      <c r="K17" s="327"/>
      <c r="L17" s="327"/>
      <c r="M17" s="315"/>
      <c r="N17" s="316"/>
      <c r="O17" s="316"/>
      <c r="P17" s="316"/>
      <c r="Q17" s="316"/>
      <c r="R17" s="316"/>
      <c r="S17" s="317"/>
      <c r="T17" s="317"/>
      <c r="U17" s="317"/>
      <c r="V17" s="318"/>
      <c r="W17" s="319"/>
    </row>
    <row r="18" spans="1:14" ht="14.25" thickBot="1" thickTop="1">
      <c r="A18" s="536"/>
      <c r="B18" s="209" t="s">
        <v>353</v>
      </c>
      <c r="C18" s="209" t="s">
        <v>355</v>
      </c>
      <c r="D18" s="209" t="s">
        <v>400</v>
      </c>
      <c r="E18" s="209" t="s">
        <v>353</v>
      </c>
      <c r="F18" s="209" t="s">
        <v>355</v>
      </c>
      <c r="G18" s="209" t="s">
        <v>400</v>
      </c>
      <c r="H18" s="209" t="s">
        <v>353</v>
      </c>
      <c r="I18" s="209" t="s">
        <v>355</v>
      </c>
      <c r="J18" s="210" t="s">
        <v>400</v>
      </c>
      <c r="K18" s="224"/>
      <c r="L18" s="224"/>
      <c r="M18" s="224"/>
      <c r="N18" s="149"/>
    </row>
    <row r="19" spans="1:14" ht="12.75">
      <c r="A19" s="225">
        <f>B11</f>
        <v>0</v>
      </c>
      <c r="B19" s="322"/>
      <c r="C19" s="322"/>
      <c r="D19" s="322"/>
      <c r="E19" s="322"/>
      <c r="F19" s="322"/>
      <c r="G19" s="322"/>
      <c r="H19" s="322"/>
      <c r="I19" s="322"/>
      <c r="J19" s="330"/>
      <c r="K19" s="224"/>
      <c r="L19" s="224"/>
      <c r="M19" s="224"/>
      <c r="N19" s="149"/>
    </row>
    <row r="20" spans="1:14" ht="13.5" thickBot="1">
      <c r="A20" s="226" t="s">
        <v>88</v>
      </c>
      <c r="B20" s="227"/>
      <c r="C20" s="227"/>
      <c r="D20" s="227"/>
      <c r="E20" s="227"/>
      <c r="F20" s="227"/>
      <c r="G20" s="227"/>
      <c r="H20" s="227"/>
      <c r="I20" s="227"/>
      <c r="J20" s="228"/>
      <c r="N20" s="149"/>
    </row>
    <row r="21" spans="5:10" s="148" customFormat="1" ht="12.75">
      <c r="E21" s="214"/>
      <c r="F21" s="214"/>
      <c r="G21" s="214"/>
      <c r="H21" s="214"/>
      <c r="I21" s="214"/>
      <c r="J21" s="214"/>
    </row>
    <row r="22" spans="2:10" s="148" customFormat="1" ht="13.5" thickBot="1">
      <c r="B22" s="229"/>
      <c r="C22" s="229"/>
      <c r="D22" s="229"/>
      <c r="E22" s="229"/>
      <c r="F22" s="229"/>
      <c r="G22" s="229"/>
      <c r="H22" s="229"/>
      <c r="I22" s="229"/>
      <c r="J22" s="229"/>
    </row>
    <row r="23" spans="1:10" s="148" customFormat="1" ht="14.25" thickBot="1" thickTop="1">
      <c r="A23" s="391" t="s">
        <v>480</v>
      </c>
      <c r="B23" s="392"/>
      <c r="C23" s="392"/>
      <c r="D23" s="392"/>
      <c r="E23" s="392"/>
      <c r="F23" s="392"/>
      <c r="G23" s="392"/>
      <c r="H23" s="392"/>
      <c r="I23" s="392"/>
      <c r="J23" s="392"/>
    </row>
    <row r="24" spans="1:10" s="148" customFormat="1" ht="14.25">
      <c r="A24" s="388"/>
      <c r="B24" s="388"/>
      <c r="C24" s="388"/>
      <c r="D24" s="389"/>
      <c r="E24" s="462" t="s">
        <v>479</v>
      </c>
      <c r="F24" s="462"/>
      <c r="G24" s="462" t="s">
        <v>481</v>
      </c>
      <c r="H24" s="462"/>
      <c r="I24" s="462" t="s">
        <v>405</v>
      </c>
      <c r="J24" s="463"/>
    </row>
    <row r="25" spans="1:10" s="148" customFormat="1" ht="64.5" customHeight="1">
      <c r="A25" s="230" t="s">
        <v>108</v>
      </c>
      <c r="B25" s="230"/>
      <c r="C25" s="230"/>
      <c r="D25" s="231"/>
      <c r="E25" s="464" t="str">
        <f>+CONCATENATE("Predicted average crash frequency - Average safety performance of projects consisting of similar elements (anticipated total number of crashes over ",B12," years)")</f>
        <v>Predicted average crash frequency - Average safety performance of projects consisting of similar elements (anticipated total number of crashes over  years)</v>
      </c>
      <c r="F25" s="464"/>
      <c r="G25" s="464" t="str">
        <f>+CONCATENATE("Expected average crash frequency - Average long-term safety performance of the project (anticipated total number of crashes over ",B12," years)")</f>
        <v>Expected average crash frequency - Average long-term safety performance of the project (anticipated total number of crashes over  years)</v>
      </c>
      <c r="H25" s="464"/>
      <c r="I25" s="464" t="str">
        <f>+CONCATENATE("Potential safety performance - Average project performance compared to threshold set by typical other similar projects (anticipated total number of crashes over ",B12," years)")</f>
        <v>Potential safety performance - Average project performance compared to threshold set by typical other similar projects (anticipated total number of crashes over  years)</v>
      </c>
      <c r="J25" s="465"/>
    </row>
    <row r="26" spans="1:11" s="148" customFormat="1" ht="12.75">
      <c r="A26" s="466" t="s">
        <v>406</v>
      </c>
      <c r="B26" s="467"/>
      <c r="C26" s="467"/>
      <c r="D26" s="467"/>
      <c r="E26" s="468">
        <f>+B20</f>
        <v>0</v>
      </c>
      <c r="F26" s="468"/>
      <c r="G26" s="468">
        <f>+E20</f>
        <v>0</v>
      </c>
      <c r="H26" s="468"/>
      <c r="I26" s="468">
        <f>+IF(G26&gt;=E26,+G26-E26,"N/A")</f>
        <v>0</v>
      </c>
      <c r="J26" s="469"/>
      <c r="K26" s="232"/>
    </row>
    <row r="27" spans="1:11" s="148" customFormat="1" ht="12.75">
      <c r="A27" s="466" t="s">
        <v>407</v>
      </c>
      <c r="B27" s="467"/>
      <c r="C27" s="467"/>
      <c r="D27" s="467"/>
      <c r="E27" s="468">
        <f>+C20</f>
        <v>0</v>
      </c>
      <c r="F27" s="468"/>
      <c r="G27" s="468">
        <f>+F20</f>
        <v>0</v>
      </c>
      <c r="H27" s="468"/>
      <c r="I27" s="468">
        <f>+IF(G27&gt;=E27,+G27-E27,"N/A")</f>
        <v>0</v>
      </c>
      <c r="J27" s="469"/>
      <c r="K27" s="232"/>
    </row>
    <row r="28" spans="1:11" s="148" customFormat="1" ht="13.5" thickBot="1">
      <c r="A28" s="476" t="s">
        <v>408</v>
      </c>
      <c r="B28" s="477"/>
      <c r="C28" s="477"/>
      <c r="D28" s="477"/>
      <c r="E28" s="478">
        <f>+D20</f>
        <v>0</v>
      </c>
      <c r="F28" s="478"/>
      <c r="G28" s="478">
        <f>+G20</f>
        <v>0</v>
      </c>
      <c r="H28" s="478"/>
      <c r="I28" s="479">
        <f>+IF(G28&gt;=E28,+G28-E28,"N/A")</f>
        <v>0</v>
      </c>
      <c r="J28" s="480"/>
      <c r="K28" s="232"/>
    </row>
    <row r="29" spans="1:10" s="148" customFormat="1" ht="12.75">
      <c r="A29" s="233"/>
      <c r="B29" s="233"/>
      <c r="C29" s="233"/>
      <c r="D29" s="234"/>
      <c r="E29" s="235"/>
      <c r="F29" s="234"/>
      <c r="G29" s="234"/>
      <c r="H29" s="234"/>
      <c r="I29" s="217"/>
      <c r="J29" s="217"/>
    </row>
    <row r="30" spans="1:10" s="148" customFormat="1" ht="12.75">
      <c r="A30" s="216"/>
      <c r="B30" s="216"/>
      <c r="C30" s="216"/>
      <c r="D30" s="236"/>
      <c r="E30" s="237"/>
      <c r="F30" s="217"/>
      <c r="G30" s="237"/>
      <c r="H30" s="217"/>
      <c r="I30" s="217"/>
      <c r="J30" s="217"/>
    </row>
    <row r="31" spans="1:10" s="148" customFormat="1" ht="15.75">
      <c r="A31" s="238" t="s">
        <v>409</v>
      </c>
      <c r="B31" s="239"/>
      <c r="C31" s="239"/>
      <c r="D31" s="240"/>
      <c r="E31" s="239"/>
      <c r="F31" s="239"/>
      <c r="G31" s="239"/>
      <c r="H31" s="239"/>
      <c r="I31" s="217"/>
      <c r="J31" s="217"/>
    </row>
    <row r="32" spans="1:10" s="148" customFormat="1" ht="15">
      <c r="A32" s="562" t="str">
        <f>+CONCATENATE("Given the potential effects of project characteristics on safety performance and assuming a ",100*B13," % growth in AADT over a ",B12," year analysis period with ",B11," as the base year, results indicate that:")</f>
        <v>Given the potential effects of project characteristics on safety performance and assuming a 0 % growth in AADT over a  year analysis period with  as the base year, results indicate that:</v>
      </c>
      <c r="B32" s="562"/>
      <c r="C32" s="562"/>
      <c r="D32" s="562"/>
      <c r="E32" s="562"/>
      <c r="F32" s="562"/>
      <c r="G32" s="562"/>
      <c r="H32" s="562"/>
      <c r="I32" s="562"/>
      <c r="J32" s="241"/>
    </row>
    <row r="33" spans="1:10" s="148" customFormat="1" ht="35.1" customHeight="1">
      <c r="A33" s="561" t="str">
        <f>+CONCATENATE("1.  The project is anticipated, on average, to experience ",+ROUND(G28,1)," crashes  over a ",B12," year analysis period (",+(ROUND(G26,1))," fatal and injury crashes; and ",+ROUND(G27,1)," property damage only crashes).")</f>
        <v>1.  The project is anticipated, on average, to experience 0 crashes  over a  year analysis period (0 fatal and injury crashes; and 0 property damage only crashes).</v>
      </c>
      <c r="B33" s="561"/>
      <c r="C33" s="561"/>
      <c r="D33" s="561"/>
      <c r="E33" s="561"/>
      <c r="F33" s="561"/>
      <c r="G33" s="561"/>
      <c r="H33" s="561"/>
      <c r="I33" s="561"/>
      <c r="J33" s="242"/>
    </row>
    <row r="34" spans="1:10" s="148" customFormat="1" ht="35.1" customHeight="1">
      <c r="A34" s="560" t="str">
        <f>+CONCATENATE("2. A similar project is anticipated, on average, to experience ",+(ROUND(E28,1))," crashes  over a ",B12," year analysis period (",+ROUND(E26,1)," fatal and injury crashes over ",B12," years; and ",+ROUND(E27,1)," property damage only crashes over ",B12," years).")</f>
        <v>2. A similar project is anticipated, on average, to experience 0 crashes  over a  year analysis period (0 fatal and injury crashes over  years; and 0 property damage only crashes over  years).</v>
      </c>
      <c r="B34" s="560"/>
      <c r="C34" s="560"/>
      <c r="D34" s="560"/>
      <c r="E34" s="560"/>
      <c r="F34" s="560"/>
      <c r="G34" s="560"/>
      <c r="H34" s="560"/>
      <c r="I34" s="560"/>
      <c r="J34" s="243"/>
    </row>
    <row r="35" spans="1:10" s="148" customFormat="1" ht="35.1" customHeight="1">
      <c r="A35" s="561" t="str">
        <f>+IF(I28="N/A","",+CONCATENATE("3.  It is anticipated the project will have an average potential for safety improvement of ",ROUND(I28,1)," crashes  over a ",B12," year analysis period (",+ROUND(I26,1)," fatal and injury crashes over ",B12," years; and ",+ROUND(I27,1)," property damage only crashes over ",B12," years)."))</f>
        <v>3.  It is anticipated the project will have an average potential for safety improvement of 0 crashes  over a  year analysis period (0 fatal and injury crashes over  years; and 0 property damage only crashes over  years).</v>
      </c>
      <c r="B35" s="561"/>
      <c r="C35" s="561"/>
      <c r="D35" s="561"/>
      <c r="E35" s="561"/>
      <c r="F35" s="561"/>
      <c r="G35" s="561"/>
      <c r="H35" s="561"/>
      <c r="I35" s="561"/>
      <c r="J35" s="244"/>
    </row>
    <row r="36" spans="5:10" s="148" customFormat="1" ht="12.75">
      <c r="E36" s="214"/>
      <c r="F36" s="214"/>
      <c r="G36" s="214"/>
      <c r="H36" s="214"/>
      <c r="I36" s="214"/>
      <c r="J36" s="214"/>
    </row>
    <row r="37" spans="5:10" s="148" customFormat="1" ht="12.75">
      <c r="E37" s="214"/>
      <c r="F37" s="214"/>
      <c r="G37" s="214"/>
      <c r="H37" s="214"/>
      <c r="I37" s="214"/>
      <c r="J37" s="214"/>
    </row>
    <row r="38" spans="5:10" s="148" customFormat="1" ht="12.75">
      <c r="E38" s="214"/>
      <c r="F38" s="214"/>
      <c r="G38" s="214"/>
      <c r="H38" s="214"/>
      <c r="I38" s="214"/>
      <c r="J38" s="214"/>
    </row>
    <row r="39" spans="5:10" s="148" customFormat="1" ht="12.75">
      <c r="E39" s="214"/>
      <c r="F39" s="214"/>
      <c r="G39" s="214"/>
      <c r="H39" s="214"/>
      <c r="I39" s="214"/>
      <c r="J39" s="214"/>
    </row>
    <row r="40" spans="5:10" s="148" customFormat="1" ht="12.75">
      <c r="E40" s="214"/>
      <c r="F40" s="214"/>
      <c r="G40" s="214"/>
      <c r="H40" s="214"/>
      <c r="I40" s="214"/>
      <c r="J40" s="214"/>
    </row>
    <row r="41" spans="5:10" s="148" customFormat="1" ht="12.75">
      <c r="E41" s="214"/>
      <c r="F41" s="214"/>
      <c r="G41" s="214"/>
      <c r="H41" s="214"/>
      <c r="I41" s="214"/>
      <c r="J41" s="214"/>
    </row>
    <row r="42" spans="5:10" s="148" customFormat="1" ht="12.75">
      <c r="E42" s="214"/>
      <c r="F42" s="214"/>
      <c r="G42" s="214"/>
      <c r="H42" s="214"/>
      <c r="I42" s="214"/>
      <c r="J42" s="214"/>
    </row>
    <row r="43" spans="5:10" s="148" customFormat="1" ht="12.75">
      <c r="E43" s="214"/>
      <c r="F43" s="214"/>
      <c r="G43" s="214"/>
      <c r="H43" s="214"/>
      <c r="I43" s="214"/>
      <c r="J43" s="214"/>
    </row>
    <row r="44" spans="5:10" s="148" customFormat="1" ht="12.75">
      <c r="E44" s="214"/>
      <c r="F44" s="214"/>
      <c r="G44" s="214"/>
      <c r="H44" s="214"/>
      <c r="I44" s="214"/>
      <c r="J44" s="214"/>
    </row>
    <row r="45" spans="5:10" s="148" customFormat="1" ht="12.75">
      <c r="E45" s="214"/>
      <c r="F45" s="214"/>
      <c r="G45" s="214"/>
      <c r="H45" s="214"/>
      <c r="I45" s="214"/>
      <c r="J45" s="214"/>
    </row>
    <row r="46" spans="5:10" s="148" customFormat="1" ht="12.75">
      <c r="E46" s="214"/>
      <c r="F46" s="214"/>
      <c r="G46" s="214"/>
      <c r="H46" s="214"/>
      <c r="I46" s="214"/>
      <c r="J46" s="214"/>
    </row>
    <row r="47" spans="5:10" s="148" customFormat="1" ht="12.75">
      <c r="E47" s="214"/>
      <c r="F47" s="214"/>
      <c r="G47" s="214"/>
      <c r="H47" s="214"/>
      <c r="I47" s="214"/>
      <c r="J47" s="214"/>
    </row>
    <row r="48" spans="5:10" s="148" customFormat="1" ht="12.75">
      <c r="E48" s="214"/>
      <c r="F48" s="214"/>
      <c r="G48" s="214"/>
      <c r="H48" s="214"/>
      <c r="I48" s="214"/>
      <c r="J48" s="214"/>
    </row>
    <row r="49" spans="5:10" s="148" customFormat="1" ht="12.75">
      <c r="E49" s="214"/>
      <c r="F49" s="214"/>
      <c r="G49" s="214"/>
      <c r="H49" s="214"/>
      <c r="I49" s="214"/>
      <c r="J49" s="214"/>
    </row>
    <row r="50" spans="5:10" s="148" customFormat="1" ht="12.75">
      <c r="E50" s="214"/>
      <c r="F50" s="214"/>
      <c r="G50" s="214"/>
      <c r="H50" s="214"/>
      <c r="I50" s="214"/>
      <c r="J50" s="214"/>
    </row>
    <row r="51" spans="5:10" s="148" customFormat="1" ht="12.75">
      <c r="E51" s="214"/>
      <c r="F51" s="214"/>
      <c r="G51" s="214"/>
      <c r="H51" s="214"/>
      <c r="I51" s="214"/>
      <c r="J51" s="214"/>
    </row>
    <row r="52" spans="5:10" s="148" customFormat="1" ht="12.75">
      <c r="E52" s="214"/>
      <c r="F52" s="214"/>
      <c r="G52" s="214"/>
      <c r="H52" s="214"/>
      <c r="I52" s="214"/>
      <c r="J52" s="214"/>
    </row>
    <row r="53" spans="5:10" s="148" customFormat="1" ht="12.75">
      <c r="E53" s="214"/>
      <c r="F53" s="214"/>
      <c r="G53" s="214"/>
      <c r="H53" s="214"/>
      <c r="I53" s="214"/>
      <c r="J53" s="214"/>
    </row>
    <row r="54" spans="5:10" s="148" customFormat="1" ht="12.75">
      <c r="E54" s="214"/>
      <c r="F54" s="214"/>
      <c r="G54" s="214"/>
      <c r="H54" s="214"/>
      <c r="I54" s="214"/>
      <c r="J54" s="214"/>
    </row>
    <row r="55" spans="5:10" s="148" customFormat="1" ht="12.75">
      <c r="E55" s="214"/>
      <c r="F55" s="214"/>
      <c r="G55" s="214"/>
      <c r="H55" s="214"/>
      <c r="I55" s="214"/>
      <c r="J55" s="214"/>
    </row>
    <row r="56" spans="5:10" s="148" customFormat="1" ht="12.75">
      <c r="E56" s="214"/>
      <c r="F56" s="214"/>
      <c r="G56" s="214"/>
      <c r="H56" s="214"/>
      <c r="I56" s="214"/>
      <c r="J56" s="214"/>
    </row>
    <row r="57" spans="5:10" s="148" customFormat="1" ht="12.75">
      <c r="E57" s="214"/>
      <c r="F57" s="214"/>
      <c r="G57" s="214"/>
      <c r="H57" s="214"/>
      <c r="I57" s="214"/>
      <c r="J57" s="214"/>
    </row>
    <row r="58" spans="5:10" s="148" customFormat="1" ht="12.75">
      <c r="E58" s="214"/>
      <c r="F58" s="214"/>
      <c r="G58" s="214"/>
      <c r="H58" s="214"/>
      <c r="I58" s="214"/>
      <c r="J58" s="214"/>
    </row>
    <row r="59" spans="5:10" s="148" customFormat="1" ht="12.75">
      <c r="E59" s="214"/>
      <c r="F59" s="214"/>
      <c r="G59" s="214"/>
      <c r="H59" s="214"/>
      <c r="I59" s="214"/>
      <c r="J59" s="214"/>
    </row>
    <row r="60" spans="5:10" s="148" customFormat="1" ht="12.75">
      <c r="E60" s="214"/>
      <c r="F60" s="214"/>
      <c r="G60" s="214"/>
      <c r="H60" s="214"/>
      <c r="I60" s="214"/>
      <c r="J60" s="214"/>
    </row>
    <row r="61" spans="5:10" s="148" customFormat="1" ht="12.75">
      <c r="E61" s="214"/>
      <c r="F61" s="214"/>
      <c r="G61" s="214"/>
      <c r="H61" s="214"/>
      <c r="I61" s="214"/>
      <c r="J61" s="214"/>
    </row>
    <row r="62" spans="5:10" s="148" customFormat="1" ht="12.75">
      <c r="E62" s="214"/>
      <c r="F62" s="214"/>
      <c r="G62" s="214"/>
      <c r="H62" s="214"/>
      <c r="I62" s="214"/>
      <c r="J62" s="214"/>
    </row>
    <row r="63" spans="5:10" s="148" customFormat="1" ht="12.75">
      <c r="E63" s="214"/>
      <c r="F63" s="214"/>
      <c r="G63" s="214"/>
      <c r="H63" s="214"/>
      <c r="I63" s="214"/>
      <c r="J63" s="214"/>
    </row>
    <row r="64" spans="5:10" s="148" customFormat="1" ht="12.75">
      <c r="E64" s="214"/>
      <c r="F64" s="214"/>
      <c r="G64" s="214"/>
      <c r="H64" s="214"/>
      <c r="I64" s="214"/>
      <c r="J64" s="214"/>
    </row>
    <row r="65" spans="5:10" s="148" customFormat="1" ht="12.75">
      <c r="E65" s="214"/>
      <c r="F65" s="214"/>
      <c r="G65" s="214"/>
      <c r="H65" s="214"/>
      <c r="I65" s="214"/>
      <c r="J65" s="214"/>
    </row>
    <row r="66" spans="5:10" s="148" customFormat="1" ht="12.75">
      <c r="E66" s="214"/>
      <c r="F66" s="214"/>
      <c r="G66" s="214"/>
      <c r="H66" s="214"/>
      <c r="I66" s="214"/>
      <c r="J66" s="214"/>
    </row>
    <row r="67" spans="5:10" s="148" customFormat="1" ht="12.75">
      <c r="E67" s="214"/>
      <c r="F67" s="214"/>
      <c r="G67" s="214"/>
      <c r="H67" s="214"/>
      <c r="I67" s="214"/>
      <c r="J67" s="214"/>
    </row>
    <row r="68" spans="5:10" s="148" customFormat="1" ht="12.75">
      <c r="E68" s="214"/>
      <c r="F68" s="214"/>
      <c r="G68" s="214"/>
      <c r="H68" s="214"/>
      <c r="I68" s="214"/>
      <c r="J68" s="214"/>
    </row>
    <row r="69" spans="5:10" s="148" customFormat="1" ht="12.75">
      <c r="E69" s="214"/>
      <c r="F69" s="214"/>
      <c r="G69" s="214"/>
      <c r="H69" s="214"/>
      <c r="I69" s="214"/>
      <c r="J69" s="214"/>
    </row>
    <row r="70" spans="5:10" s="148" customFormat="1" ht="12.75">
      <c r="E70" s="214"/>
      <c r="F70" s="214"/>
      <c r="G70" s="214"/>
      <c r="H70" s="214"/>
      <c r="I70" s="214"/>
      <c r="J70" s="214"/>
    </row>
    <row r="71" spans="1:14" ht="12.75">
      <c r="A71" s="148"/>
      <c r="B71" s="148"/>
      <c r="C71" s="148"/>
      <c r="D71" s="148"/>
      <c r="E71" s="214"/>
      <c r="F71" s="214"/>
      <c r="G71" s="214"/>
      <c r="H71" s="214"/>
      <c r="I71" s="214"/>
      <c r="J71" s="214"/>
      <c r="K71" s="149"/>
      <c r="L71" s="149"/>
      <c r="M71" s="149"/>
      <c r="N71" s="149"/>
    </row>
    <row r="72" spans="1:14" ht="12.75">
      <c r="A72" s="148"/>
      <c r="B72" s="148"/>
      <c r="C72" s="148"/>
      <c r="D72" s="148"/>
      <c r="E72" s="214"/>
      <c r="F72" s="214"/>
      <c r="G72" s="214"/>
      <c r="H72" s="214"/>
      <c r="I72" s="214"/>
      <c r="J72" s="214"/>
      <c r="K72" s="149"/>
      <c r="L72" s="149"/>
      <c r="M72" s="149"/>
      <c r="N72" s="149"/>
    </row>
    <row r="73" spans="1:14" ht="12.75">
      <c r="A73" s="148"/>
      <c r="B73" s="148"/>
      <c r="C73" s="148"/>
      <c r="D73" s="148"/>
      <c r="E73" s="214"/>
      <c r="F73" s="214"/>
      <c r="G73" s="214"/>
      <c r="H73" s="214"/>
      <c r="I73" s="214"/>
      <c r="J73" s="214"/>
      <c r="K73" s="149"/>
      <c r="L73" s="149"/>
      <c r="M73" s="149"/>
      <c r="N73" s="149"/>
    </row>
    <row r="74" spans="1:14" ht="12.75">
      <c r="A74" s="148"/>
      <c r="B74" s="148"/>
      <c r="C74" s="148"/>
      <c r="D74" s="148"/>
      <c r="E74" s="214"/>
      <c r="F74" s="214"/>
      <c r="G74" s="214"/>
      <c r="H74" s="214"/>
      <c r="I74" s="214"/>
      <c r="J74" s="214"/>
      <c r="K74" s="149"/>
      <c r="L74" s="149"/>
      <c r="M74" s="149"/>
      <c r="N74" s="149"/>
    </row>
    <row r="75" spans="1:14" ht="12.75">
      <c r="A75" s="148"/>
      <c r="B75" s="148"/>
      <c r="C75" s="148"/>
      <c r="D75" s="148"/>
      <c r="E75" s="214"/>
      <c r="F75" s="214"/>
      <c r="G75" s="214"/>
      <c r="H75" s="214"/>
      <c r="I75" s="214"/>
      <c r="J75" s="214"/>
      <c r="K75" s="149"/>
      <c r="L75" s="149"/>
      <c r="M75" s="149"/>
      <c r="N75" s="149"/>
    </row>
    <row r="76" spans="1:14" ht="12.75">
      <c r="A76" s="148"/>
      <c r="B76" s="148"/>
      <c r="C76" s="148"/>
      <c r="D76" s="148"/>
      <c r="E76" s="214"/>
      <c r="F76" s="214"/>
      <c r="G76" s="214"/>
      <c r="H76" s="214"/>
      <c r="I76" s="214"/>
      <c r="J76" s="214"/>
      <c r="K76" s="149"/>
      <c r="L76" s="149"/>
      <c r="M76" s="149"/>
      <c r="N76" s="149"/>
    </row>
    <row r="77" spans="1:14" ht="12.75">
      <c r="A77" s="148"/>
      <c r="B77" s="148"/>
      <c r="C77" s="148"/>
      <c r="D77" s="148"/>
      <c r="E77" s="214"/>
      <c r="F77" s="214"/>
      <c r="G77" s="214"/>
      <c r="H77" s="214"/>
      <c r="I77" s="214"/>
      <c r="J77" s="214"/>
      <c r="K77" s="149"/>
      <c r="L77" s="149"/>
      <c r="M77" s="149"/>
      <c r="N77" s="149"/>
    </row>
    <row r="78" spans="1:14" ht="12.75">
      <c r="A78" s="148"/>
      <c r="B78" s="148"/>
      <c r="C78" s="148"/>
      <c r="D78" s="148"/>
      <c r="E78" s="214"/>
      <c r="F78" s="214"/>
      <c r="G78" s="214"/>
      <c r="H78" s="214"/>
      <c r="I78" s="214"/>
      <c r="J78" s="214"/>
      <c r="K78" s="149"/>
      <c r="L78" s="149"/>
      <c r="M78" s="149"/>
      <c r="N78" s="149"/>
    </row>
    <row r="79" spans="1:14" ht="12.75">
      <c r="A79" s="148"/>
      <c r="B79" s="148"/>
      <c r="C79" s="148"/>
      <c r="D79" s="148"/>
      <c r="E79" s="214"/>
      <c r="F79" s="214"/>
      <c r="G79" s="214"/>
      <c r="H79" s="214"/>
      <c r="I79" s="214"/>
      <c r="J79" s="214"/>
      <c r="K79" s="149"/>
      <c r="L79" s="149"/>
      <c r="M79" s="149"/>
      <c r="N79" s="149"/>
    </row>
    <row r="80" spans="1:14" ht="12.75">
      <c r="A80" s="148"/>
      <c r="B80" s="148"/>
      <c r="C80" s="148"/>
      <c r="D80" s="148"/>
      <c r="E80" s="214"/>
      <c r="F80" s="214"/>
      <c r="G80" s="214"/>
      <c r="H80" s="214"/>
      <c r="I80" s="214"/>
      <c r="J80" s="214"/>
      <c r="K80" s="149"/>
      <c r="L80" s="149"/>
      <c r="M80" s="149"/>
      <c r="N80" s="149"/>
    </row>
    <row r="81" spans="1:14" ht="12.75">
      <c r="A81" s="148"/>
      <c r="B81" s="148"/>
      <c r="C81" s="148"/>
      <c r="D81" s="148"/>
      <c r="E81" s="214"/>
      <c r="F81" s="214"/>
      <c r="G81" s="214"/>
      <c r="H81" s="214"/>
      <c r="I81" s="214"/>
      <c r="J81" s="214"/>
      <c r="K81" s="149"/>
      <c r="L81" s="149"/>
      <c r="M81" s="149"/>
      <c r="N81" s="149"/>
    </row>
    <row r="82" spans="1:14" ht="12.75">
      <c r="A82" s="148"/>
      <c r="B82" s="148"/>
      <c r="C82" s="148"/>
      <c r="D82" s="148"/>
      <c r="E82" s="214"/>
      <c r="F82" s="214"/>
      <c r="G82" s="214"/>
      <c r="H82" s="214"/>
      <c r="I82" s="214"/>
      <c r="J82" s="214"/>
      <c r="K82" s="149"/>
      <c r="L82" s="149"/>
      <c r="M82" s="149"/>
      <c r="N82" s="149"/>
    </row>
    <row r="83" spans="1:14" ht="12.75">
      <c r="A83" s="148"/>
      <c r="B83" s="148"/>
      <c r="C83" s="148"/>
      <c r="D83" s="148"/>
      <c r="E83" s="214"/>
      <c r="F83" s="214"/>
      <c r="G83" s="214"/>
      <c r="H83" s="214"/>
      <c r="I83" s="214"/>
      <c r="J83" s="214"/>
      <c r="K83" s="149"/>
      <c r="L83" s="149"/>
      <c r="M83" s="149"/>
      <c r="N83" s="149"/>
    </row>
    <row r="84" spans="1:14" ht="12.75">
      <c r="A84" s="148"/>
      <c r="B84" s="148"/>
      <c r="C84" s="148"/>
      <c r="D84" s="148"/>
      <c r="E84" s="214"/>
      <c r="F84" s="214"/>
      <c r="G84" s="214"/>
      <c r="H84" s="214"/>
      <c r="I84" s="214"/>
      <c r="J84" s="214"/>
      <c r="K84" s="149"/>
      <c r="L84" s="149"/>
      <c r="M84" s="149"/>
      <c r="N84" s="149"/>
    </row>
    <row r="85" spans="1:14" ht="12.75">
      <c r="A85" s="148"/>
      <c r="B85" s="148"/>
      <c r="C85" s="148"/>
      <c r="D85" s="148"/>
      <c r="E85" s="214"/>
      <c r="F85" s="214"/>
      <c r="G85" s="214"/>
      <c r="H85" s="214"/>
      <c r="I85" s="214"/>
      <c r="J85" s="214"/>
      <c r="K85" s="149"/>
      <c r="L85" s="149"/>
      <c r="M85" s="149"/>
      <c r="N85" s="149"/>
    </row>
    <row r="86" spans="1:14" ht="12.75">
      <c r="A86" s="148"/>
      <c r="B86" s="148"/>
      <c r="C86" s="148"/>
      <c r="D86" s="148"/>
      <c r="E86" s="214"/>
      <c r="F86" s="214"/>
      <c r="G86" s="214"/>
      <c r="H86" s="214"/>
      <c r="I86" s="214"/>
      <c r="J86" s="214"/>
      <c r="K86" s="149"/>
      <c r="L86" s="149"/>
      <c r="M86" s="149"/>
      <c r="N86" s="149"/>
    </row>
    <row r="87" spans="1:14" ht="12.75">
      <c r="A87" s="148"/>
      <c r="B87" s="148"/>
      <c r="C87" s="148"/>
      <c r="D87" s="148"/>
      <c r="E87" s="214"/>
      <c r="F87" s="214"/>
      <c r="G87" s="214"/>
      <c r="H87" s="214"/>
      <c r="I87" s="214"/>
      <c r="J87" s="214"/>
      <c r="K87" s="149"/>
      <c r="L87" s="149"/>
      <c r="M87" s="149"/>
      <c r="N87" s="149"/>
    </row>
    <row r="88" spans="1:14" ht="12.75">
      <c r="A88" s="148"/>
      <c r="B88" s="148"/>
      <c r="C88" s="148"/>
      <c r="D88" s="148"/>
      <c r="E88" s="214"/>
      <c r="F88" s="214"/>
      <c r="G88" s="214"/>
      <c r="H88" s="214"/>
      <c r="I88" s="214"/>
      <c r="J88" s="214"/>
      <c r="K88" s="149"/>
      <c r="L88" s="149"/>
      <c r="M88" s="149"/>
      <c r="N88" s="149"/>
    </row>
    <row r="89" spans="1:14" ht="12.75">
      <c r="A89" s="148"/>
      <c r="B89" s="148"/>
      <c r="C89" s="148"/>
      <c r="D89" s="148"/>
      <c r="E89" s="214"/>
      <c r="F89" s="214"/>
      <c r="G89" s="214"/>
      <c r="H89" s="214"/>
      <c r="I89" s="214"/>
      <c r="J89" s="214"/>
      <c r="K89" s="149"/>
      <c r="L89" s="149"/>
      <c r="M89" s="149"/>
      <c r="N89" s="149"/>
    </row>
    <row r="90" spans="1:14" ht="12.75">
      <c r="A90" s="148"/>
      <c r="B90" s="148"/>
      <c r="C90" s="148"/>
      <c r="D90" s="148"/>
      <c r="E90" s="214"/>
      <c r="F90" s="214"/>
      <c r="G90" s="214"/>
      <c r="H90" s="214"/>
      <c r="I90" s="214"/>
      <c r="J90" s="214"/>
      <c r="K90" s="149"/>
      <c r="L90" s="149"/>
      <c r="M90" s="149"/>
      <c r="N90" s="149"/>
    </row>
    <row r="91" spans="1:14" ht="12.75">
      <c r="A91" s="148"/>
      <c r="B91" s="148"/>
      <c r="C91" s="148"/>
      <c r="D91" s="148"/>
      <c r="E91" s="214"/>
      <c r="F91" s="214"/>
      <c r="G91" s="214"/>
      <c r="H91" s="214"/>
      <c r="I91" s="214"/>
      <c r="J91" s="214"/>
      <c r="K91" s="149"/>
      <c r="L91" s="149"/>
      <c r="M91" s="149"/>
      <c r="N91" s="149"/>
    </row>
    <row r="92" spans="1:14" ht="12.75">
      <c r="A92" s="148"/>
      <c r="B92" s="148"/>
      <c r="C92" s="148"/>
      <c r="D92" s="148"/>
      <c r="E92" s="214"/>
      <c r="F92" s="214"/>
      <c r="G92" s="214"/>
      <c r="H92" s="214"/>
      <c r="I92" s="214"/>
      <c r="J92" s="214"/>
      <c r="K92" s="149"/>
      <c r="L92" s="149"/>
      <c r="M92" s="149"/>
      <c r="N92" s="149"/>
    </row>
    <row r="93" spans="1:14" ht="12.75">
      <c r="A93" s="148"/>
      <c r="B93" s="148"/>
      <c r="C93" s="148"/>
      <c r="D93" s="148"/>
      <c r="E93" s="214"/>
      <c r="F93" s="214"/>
      <c r="G93" s="214"/>
      <c r="H93" s="214"/>
      <c r="I93" s="214"/>
      <c r="J93" s="214"/>
      <c r="K93" s="149"/>
      <c r="L93" s="149"/>
      <c r="M93" s="149"/>
      <c r="N93" s="149"/>
    </row>
    <row r="94" spans="1:14" ht="12.75">
      <c r="A94" s="148"/>
      <c r="B94" s="148"/>
      <c r="C94" s="148"/>
      <c r="D94" s="148"/>
      <c r="E94" s="214"/>
      <c r="F94" s="214"/>
      <c r="G94" s="214"/>
      <c r="H94" s="214"/>
      <c r="I94" s="214"/>
      <c r="J94" s="214"/>
      <c r="K94" s="149"/>
      <c r="L94" s="149"/>
      <c r="M94" s="149"/>
      <c r="N94" s="149"/>
    </row>
    <row r="95" spans="1:14" ht="12.75">
      <c r="A95" s="148"/>
      <c r="B95" s="148"/>
      <c r="C95" s="148"/>
      <c r="D95" s="148"/>
      <c r="E95" s="214"/>
      <c r="F95" s="214"/>
      <c r="G95" s="214"/>
      <c r="H95" s="214"/>
      <c r="I95" s="214"/>
      <c r="J95" s="214"/>
      <c r="K95" s="149"/>
      <c r="L95" s="149"/>
      <c r="M95" s="149"/>
      <c r="N95" s="149"/>
    </row>
    <row r="96" spans="1:14" ht="12.75">
      <c r="A96" s="148"/>
      <c r="B96" s="148"/>
      <c r="C96" s="148"/>
      <c r="D96" s="148"/>
      <c r="E96" s="214"/>
      <c r="F96" s="214"/>
      <c r="G96" s="214"/>
      <c r="H96" s="214"/>
      <c r="I96" s="214"/>
      <c r="J96" s="214"/>
      <c r="K96" s="149"/>
      <c r="L96" s="149"/>
      <c r="M96" s="149"/>
      <c r="N96" s="149"/>
    </row>
    <row r="97" spans="1:14" ht="12.75">
      <c r="A97" s="148"/>
      <c r="B97" s="148"/>
      <c r="C97" s="148"/>
      <c r="D97" s="148"/>
      <c r="E97" s="214"/>
      <c r="F97" s="214"/>
      <c r="G97" s="214"/>
      <c r="H97" s="214"/>
      <c r="I97" s="214"/>
      <c r="J97" s="214"/>
      <c r="K97" s="149"/>
      <c r="L97" s="149"/>
      <c r="M97" s="149"/>
      <c r="N97" s="149"/>
    </row>
    <row r="98" spans="1:14" ht="12.75">
      <c r="A98" s="148"/>
      <c r="B98" s="148"/>
      <c r="C98" s="148"/>
      <c r="D98" s="148"/>
      <c r="E98" s="214"/>
      <c r="F98" s="214"/>
      <c r="G98" s="214"/>
      <c r="H98" s="214"/>
      <c r="I98" s="214"/>
      <c r="J98" s="214"/>
      <c r="K98" s="149"/>
      <c r="L98" s="149"/>
      <c r="M98" s="149"/>
      <c r="N98" s="149"/>
    </row>
    <row r="99" spans="1:14" ht="12.75">
      <c r="A99" s="148"/>
      <c r="B99" s="148"/>
      <c r="C99" s="148"/>
      <c r="D99" s="148"/>
      <c r="E99" s="214"/>
      <c r="F99" s="214"/>
      <c r="G99" s="214"/>
      <c r="H99" s="214"/>
      <c r="I99" s="214"/>
      <c r="J99" s="214"/>
      <c r="K99" s="149"/>
      <c r="L99" s="149"/>
      <c r="M99" s="149"/>
      <c r="N99" s="149"/>
    </row>
    <row r="100" spans="1:14" ht="12.75">
      <c r="A100" s="148"/>
      <c r="B100" s="148"/>
      <c r="C100" s="148"/>
      <c r="D100" s="148"/>
      <c r="E100" s="214"/>
      <c r="F100" s="214"/>
      <c r="G100" s="214"/>
      <c r="H100" s="214"/>
      <c r="I100" s="214"/>
      <c r="J100" s="214"/>
      <c r="K100" s="149"/>
      <c r="L100" s="149"/>
      <c r="M100" s="149"/>
      <c r="N100" s="149"/>
    </row>
    <row r="101" spans="1:14" ht="12.75">
      <c r="A101" s="148"/>
      <c r="B101" s="148"/>
      <c r="C101" s="148"/>
      <c r="D101" s="148"/>
      <c r="E101" s="214"/>
      <c r="F101" s="214"/>
      <c r="G101" s="214"/>
      <c r="H101" s="214"/>
      <c r="I101" s="214"/>
      <c r="J101" s="214"/>
      <c r="K101" s="149"/>
      <c r="L101" s="149"/>
      <c r="M101" s="149"/>
      <c r="N101" s="149"/>
    </row>
    <row r="102" spans="1:14" ht="12.75">
      <c r="A102" s="148"/>
      <c r="B102" s="148"/>
      <c r="C102" s="148"/>
      <c r="D102" s="148"/>
      <c r="E102" s="214"/>
      <c r="F102" s="214"/>
      <c r="G102" s="214"/>
      <c r="H102" s="214"/>
      <c r="I102" s="214"/>
      <c r="J102" s="214"/>
      <c r="K102" s="149"/>
      <c r="L102" s="149"/>
      <c r="M102" s="149"/>
      <c r="N102" s="149"/>
    </row>
    <row r="103" spans="1:14" ht="12.75">
      <c r="A103" s="148"/>
      <c r="B103" s="148"/>
      <c r="C103" s="148"/>
      <c r="D103" s="148"/>
      <c r="E103" s="214"/>
      <c r="F103" s="214"/>
      <c r="G103" s="214"/>
      <c r="H103" s="214"/>
      <c r="I103" s="214"/>
      <c r="J103" s="214"/>
      <c r="K103" s="149"/>
      <c r="L103" s="149"/>
      <c r="M103" s="149"/>
      <c r="N103" s="149"/>
    </row>
    <row r="104" spans="1:14" ht="12.75">
      <c r="A104" s="148"/>
      <c r="B104" s="148"/>
      <c r="C104" s="148"/>
      <c r="D104" s="148"/>
      <c r="E104" s="214"/>
      <c r="F104" s="214"/>
      <c r="G104" s="214"/>
      <c r="H104" s="214"/>
      <c r="I104" s="214"/>
      <c r="J104" s="214"/>
      <c r="K104" s="149"/>
      <c r="L104" s="149"/>
      <c r="M104" s="149"/>
      <c r="N104" s="149"/>
    </row>
    <row r="105" spans="1:14" ht="12.75">
      <c r="A105" s="148"/>
      <c r="B105" s="148"/>
      <c r="C105" s="148"/>
      <c r="D105" s="148"/>
      <c r="E105" s="214"/>
      <c r="F105" s="214"/>
      <c r="G105" s="214"/>
      <c r="H105" s="214"/>
      <c r="I105" s="214"/>
      <c r="J105" s="214"/>
      <c r="K105" s="149"/>
      <c r="L105" s="149"/>
      <c r="M105" s="149"/>
      <c r="N105" s="149"/>
    </row>
    <row r="106" spans="1:14" ht="12.75">
      <c r="A106" s="148"/>
      <c r="B106" s="148"/>
      <c r="C106" s="148"/>
      <c r="D106" s="148"/>
      <c r="E106" s="214"/>
      <c r="F106" s="214"/>
      <c r="G106" s="214"/>
      <c r="H106" s="214"/>
      <c r="I106" s="214"/>
      <c r="J106" s="214"/>
      <c r="K106" s="149"/>
      <c r="L106" s="149"/>
      <c r="M106" s="149"/>
      <c r="N106" s="149"/>
    </row>
    <row r="107" spans="1:14" ht="12.75">
      <c r="A107" s="148"/>
      <c r="B107" s="148"/>
      <c r="C107" s="148"/>
      <c r="D107" s="148"/>
      <c r="E107" s="214"/>
      <c r="F107" s="214"/>
      <c r="G107" s="214"/>
      <c r="H107" s="214"/>
      <c r="I107" s="214"/>
      <c r="J107" s="214"/>
      <c r="K107" s="149"/>
      <c r="L107" s="149"/>
      <c r="M107" s="149"/>
      <c r="N107" s="149"/>
    </row>
    <row r="108" spans="1:14" ht="12.75">
      <c r="A108" s="148"/>
      <c r="B108" s="148"/>
      <c r="C108" s="148"/>
      <c r="D108" s="148"/>
      <c r="E108" s="214"/>
      <c r="F108" s="214"/>
      <c r="G108" s="214"/>
      <c r="H108" s="214"/>
      <c r="I108" s="214"/>
      <c r="J108" s="214"/>
      <c r="K108" s="149"/>
      <c r="L108" s="149"/>
      <c r="M108" s="149"/>
      <c r="N108" s="149"/>
    </row>
    <row r="109" spans="1:14" ht="12.75">
      <c r="A109" s="148"/>
      <c r="B109" s="148"/>
      <c r="C109" s="148"/>
      <c r="D109" s="148"/>
      <c r="E109" s="214"/>
      <c r="F109" s="214"/>
      <c r="G109" s="214"/>
      <c r="H109" s="214"/>
      <c r="I109" s="214"/>
      <c r="J109" s="214"/>
      <c r="K109" s="149"/>
      <c r="L109" s="149"/>
      <c r="M109" s="149"/>
      <c r="N109" s="149"/>
    </row>
    <row r="110" spans="1:14" ht="12.75">
      <c r="A110" s="148"/>
      <c r="B110" s="148"/>
      <c r="C110" s="148"/>
      <c r="D110" s="148"/>
      <c r="E110" s="214"/>
      <c r="F110" s="214"/>
      <c r="G110" s="214"/>
      <c r="H110" s="214"/>
      <c r="I110" s="214"/>
      <c r="J110" s="214"/>
      <c r="K110" s="149"/>
      <c r="L110" s="149"/>
      <c r="M110" s="149"/>
      <c r="N110" s="149"/>
    </row>
    <row r="111" spans="1:14" ht="12.75">
      <c r="A111" s="148"/>
      <c r="B111" s="148"/>
      <c r="C111" s="148"/>
      <c r="D111" s="148"/>
      <c r="E111" s="214"/>
      <c r="F111" s="214"/>
      <c r="G111" s="214"/>
      <c r="H111" s="214"/>
      <c r="I111" s="214"/>
      <c r="J111" s="214"/>
      <c r="K111" s="149"/>
      <c r="L111" s="149"/>
      <c r="M111" s="149"/>
      <c r="N111" s="149"/>
    </row>
    <row r="112" spans="1:14" ht="12.75">
      <c r="A112" s="148"/>
      <c r="B112" s="148"/>
      <c r="C112" s="148"/>
      <c r="D112" s="148"/>
      <c r="E112" s="214"/>
      <c r="F112" s="214"/>
      <c r="G112" s="214"/>
      <c r="H112" s="214"/>
      <c r="I112" s="214"/>
      <c r="J112" s="214"/>
      <c r="K112" s="149"/>
      <c r="L112" s="149"/>
      <c r="M112" s="149"/>
      <c r="N112" s="149"/>
    </row>
    <row r="113" spans="1:14" ht="12.75">
      <c r="A113" s="148"/>
      <c r="B113" s="148"/>
      <c r="C113" s="148"/>
      <c r="D113" s="148"/>
      <c r="E113" s="214"/>
      <c r="F113" s="214"/>
      <c r="G113" s="214"/>
      <c r="H113" s="214"/>
      <c r="I113" s="214"/>
      <c r="J113" s="214"/>
      <c r="K113" s="149"/>
      <c r="L113" s="149"/>
      <c r="M113" s="149"/>
      <c r="N113" s="149"/>
    </row>
    <row r="114" spans="1:14" ht="12.75">
      <c r="A114" s="148"/>
      <c r="B114" s="148"/>
      <c r="C114" s="148"/>
      <c r="D114" s="148"/>
      <c r="E114" s="214"/>
      <c r="F114" s="214"/>
      <c r="G114" s="214"/>
      <c r="H114" s="214"/>
      <c r="I114" s="214"/>
      <c r="J114" s="214"/>
      <c r="K114" s="149"/>
      <c r="L114" s="149"/>
      <c r="M114" s="149"/>
      <c r="N114" s="149"/>
    </row>
    <row r="115" spans="1:14" ht="12.75">
      <c r="A115" s="148"/>
      <c r="B115" s="148"/>
      <c r="C115" s="148"/>
      <c r="D115" s="148"/>
      <c r="E115" s="214"/>
      <c r="F115" s="214"/>
      <c r="G115" s="214"/>
      <c r="H115" s="214"/>
      <c r="I115" s="214"/>
      <c r="J115" s="214"/>
      <c r="K115" s="149"/>
      <c r="L115" s="149"/>
      <c r="M115" s="149"/>
      <c r="N115" s="149"/>
    </row>
    <row r="116" spans="1:14" ht="12.75">
      <c r="A116" s="148"/>
      <c r="B116" s="148"/>
      <c r="C116" s="148"/>
      <c r="D116" s="148"/>
      <c r="E116" s="214"/>
      <c r="F116" s="214"/>
      <c r="G116" s="214"/>
      <c r="H116" s="214"/>
      <c r="I116" s="214"/>
      <c r="J116" s="214"/>
      <c r="K116" s="149"/>
      <c r="L116" s="149"/>
      <c r="M116" s="149"/>
      <c r="N116" s="149"/>
    </row>
    <row r="117" spans="1:14" ht="12.75">
      <c r="A117" s="148"/>
      <c r="B117" s="148"/>
      <c r="C117" s="148"/>
      <c r="D117" s="148"/>
      <c r="E117" s="214"/>
      <c r="F117" s="214"/>
      <c r="G117" s="214"/>
      <c r="H117" s="214"/>
      <c r="I117" s="214"/>
      <c r="J117" s="214"/>
      <c r="K117" s="149"/>
      <c r="L117" s="149"/>
      <c r="M117" s="149"/>
      <c r="N117" s="149"/>
    </row>
    <row r="118" spans="1:14" ht="12.75">
      <c r="A118" s="148"/>
      <c r="B118" s="148"/>
      <c r="C118" s="148"/>
      <c r="D118" s="148"/>
      <c r="E118" s="214"/>
      <c r="F118" s="214"/>
      <c r="G118" s="214"/>
      <c r="H118" s="214"/>
      <c r="I118" s="214"/>
      <c r="J118" s="214"/>
      <c r="K118" s="149"/>
      <c r="L118" s="149"/>
      <c r="M118" s="149"/>
      <c r="N118" s="149"/>
    </row>
    <row r="119" spans="1:14" ht="12.75">
      <c r="A119" s="148"/>
      <c r="B119" s="148"/>
      <c r="C119" s="148"/>
      <c r="D119" s="148"/>
      <c r="E119" s="214"/>
      <c r="F119" s="214"/>
      <c r="G119" s="214"/>
      <c r="H119" s="214"/>
      <c r="I119" s="214"/>
      <c r="J119" s="214"/>
      <c r="K119" s="149"/>
      <c r="L119" s="149"/>
      <c r="M119" s="149"/>
      <c r="N119" s="149"/>
    </row>
    <row r="120" spans="1:14" ht="12.75">
      <c r="A120" s="148"/>
      <c r="B120" s="148"/>
      <c r="C120" s="148"/>
      <c r="D120" s="148"/>
      <c r="E120" s="214"/>
      <c r="F120" s="214"/>
      <c r="G120" s="214"/>
      <c r="H120" s="214"/>
      <c r="I120" s="214"/>
      <c r="J120" s="214"/>
      <c r="K120" s="149"/>
      <c r="L120" s="149"/>
      <c r="M120" s="149"/>
      <c r="N120" s="149"/>
    </row>
    <row r="121" spans="1:14" ht="12.75">
      <c r="A121" s="148"/>
      <c r="B121" s="148"/>
      <c r="C121" s="148"/>
      <c r="D121" s="148"/>
      <c r="E121" s="214"/>
      <c r="F121" s="214"/>
      <c r="G121" s="214"/>
      <c r="H121" s="214"/>
      <c r="I121" s="214"/>
      <c r="J121" s="214"/>
      <c r="K121" s="149"/>
      <c r="L121" s="149"/>
      <c r="M121" s="149"/>
      <c r="N121" s="149"/>
    </row>
    <row r="122" spans="1:14" ht="12.75">
      <c r="A122" s="148"/>
      <c r="B122" s="148"/>
      <c r="C122" s="148"/>
      <c r="D122" s="148"/>
      <c r="E122" s="214"/>
      <c r="F122" s="214"/>
      <c r="G122" s="214"/>
      <c r="H122" s="214"/>
      <c r="I122" s="214"/>
      <c r="J122" s="214"/>
      <c r="K122" s="149"/>
      <c r="L122" s="149"/>
      <c r="M122" s="149"/>
      <c r="N122" s="149"/>
    </row>
    <row r="123" spans="1:14" ht="12.75">
      <c r="A123" s="148"/>
      <c r="B123" s="148"/>
      <c r="C123" s="148"/>
      <c r="D123" s="148"/>
      <c r="E123" s="214"/>
      <c r="F123" s="214"/>
      <c r="G123" s="214"/>
      <c r="H123" s="214"/>
      <c r="I123" s="214"/>
      <c r="J123" s="214"/>
      <c r="K123" s="149"/>
      <c r="L123" s="149"/>
      <c r="M123" s="149"/>
      <c r="N123" s="149"/>
    </row>
    <row r="124" spans="1:14" ht="12.75">
      <c r="A124" s="148"/>
      <c r="B124" s="148"/>
      <c r="C124" s="148"/>
      <c r="D124" s="148"/>
      <c r="E124" s="214"/>
      <c r="F124" s="214"/>
      <c r="G124" s="214"/>
      <c r="H124" s="214"/>
      <c r="I124" s="214"/>
      <c r="J124" s="214"/>
      <c r="K124" s="149"/>
      <c r="L124" s="149"/>
      <c r="M124" s="149"/>
      <c r="N124" s="149"/>
    </row>
    <row r="125" spans="1:14" ht="12.75">
      <c r="A125" s="148"/>
      <c r="B125" s="148"/>
      <c r="C125" s="148"/>
      <c r="D125" s="148"/>
      <c r="E125" s="214"/>
      <c r="F125" s="214"/>
      <c r="G125" s="214"/>
      <c r="H125" s="214"/>
      <c r="I125" s="214"/>
      <c r="J125" s="214"/>
      <c r="K125" s="149"/>
      <c r="L125" s="149"/>
      <c r="M125" s="149"/>
      <c r="N125" s="149"/>
    </row>
    <row r="126" spans="1:14" ht="12.75">
      <c r="A126" s="148"/>
      <c r="B126" s="148"/>
      <c r="C126" s="148"/>
      <c r="D126" s="148"/>
      <c r="E126" s="214"/>
      <c r="F126" s="214"/>
      <c r="G126" s="214"/>
      <c r="H126" s="214"/>
      <c r="I126" s="214"/>
      <c r="J126" s="214"/>
      <c r="K126" s="149"/>
      <c r="L126" s="149"/>
      <c r="M126" s="149"/>
      <c r="N126" s="149"/>
    </row>
    <row r="127" spans="1:14" ht="12.75">
      <c r="A127" s="148"/>
      <c r="B127" s="148"/>
      <c r="C127" s="148"/>
      <c r="D127" s="148"/>
      <c r="E127" s="214"/>
      <c r="F127" s="214"/>
      <c r="G127" s="214"/>
      <c r="H127" s="214"/>
      <c r="I127" s="214"/>
      <c r="J127" s="214"/>
      <c r="K127" s="149"/>
      <c r="L127" s="149"/>
      <c r="M127" s="149"/>
      <c r="N127" s="149"/>
    </row>
    <row r="128" spans="1:14" ht="12.75">
      <c r="A128" s="148"/>
      <c r="B128" s="148"/>
      <c r="C128" s="148"/>
      <c r="D128" s="148"/>
      <c r="E128" s="214"/>
      <c r="F128" s="214"/>
      <c r="G128" s="214"/>
      <c r="H128" s="214"/>
      <c r="I128" s="214"/>
      <c r="J128" s="214"/>
      <c r="K128" s="149"/>
      <c r="L128" s="149"/>
      <c r="M128" s="149"/>
      <c r="N128" s="149"/>
    </row>
    <row r="129" spans="1:14" ht="12.75">
      <c r="A129" s="148"/>
      <c r="B129" s="148"/>
      <c r="C129" s="148"/>
      <c r="D129" s="148"/>
      <c r="E129" s="214"/>
      <c r="F129" s="214"/>
      <c r="G129" s="214"/>
      <c r="H129" s="214"/>
      <c r="I129" s="214"/>
      <c r="J129" s="214"/>
      <c r="K129" s="149"/>
      <c r="L129" s="149"/>
      <c r="M129" s="149"/>
      <c r="N129" s="149"/>
    </row>
    <row r="130" spans="1:14" ht="12.75">
      <c r="A130" s="148"/>
      <c r="B130" s="148"/>
      <c r="C130" s="148"/>
      <c r="D130" s="148"/>
      <c r="E130" s="214"/>
      <c r="F130" s="214"/>
      <c r="G130" s="214"/>
      <c r="H130" s="214"/>
      <c r="I130" s="214"/>
      <c r="J130" s="214"/>
      <c r="K130" s="149"/>
      <c r="L130" s="149"/>
      <c r="M130" s="149"/>
      <c r="N130" s="149"/>
    </row>
    <row r="131" spans="1:14" ht="12.75">
      <c r="A131" s="148"/>
      <c r="B131" s="148"/>
      <c r="C131" s="148"/>
      <c r="D131" s="148"/>
      <c r="E131" s="214"/>
      <c r="F131" s="214"/>
      <c r="G131" s="214"/>
      <c r="H131" s="214"/>
      <c r="I131" s="214"/>
      <c r="J131" s="214"/>
      <c r="K131" s="149"/>
      <c r="L131" s="149"/>
      <c r="M131" s="149"/>
      <c r="N131" s="149"/>
    </row>
    <row r="132" spans="1:14" ht="12.75">
      <c r="A132" s="148"/>
      <c r="B132" s="148"/>
      <c r="C132" s="148"/>
      <c r="D132" s="148"/>
      <c r="E132" s="214"/>
      <c r="F132" s="214"/>
      <c r="G132" s="214"/>
      <c r="H132" s="214"/>
      <c r="I132" s="214"/>
      <c r="J132" s="214"/>
      <c r="K132" s="149"/>
      <c r="L132" s="149"/>
      <c r="M132" s="149"/>
      <c r="N132" s="149"/>
    </row>
    <row r="133" spans="1:14" ht="12.75">
      <c r="A133" s="148"/>
      <c r="B133" s="148"/>
      <c r="C133" s="148"/>
      <c r="D133" s="148"/>
      <c r="E133" s="214"/>
      <c r="F133" s="214"/>
      <c r="G133" s="214"/>
      <c r="H133" s="214"/>
      <c r="I133" s="214"/>
      <c r="J133" s="214"/>
      <c r="K133" s="149"/>
      <c r="L133" s="149"/>
      <c r="M133" s="149"/>
      <c r="N133" s="149"/>
    </row>
    <row r="134" spans="1:14" ht="12.75">
      <c r="A134" s="148"/>
      <c r="B134" s="148"/>
      <c r="C134" s="148"/>
      <c r="D134" s="148"/>
      <c r="E134" s="214"/>
      <c r="F134" s="214"/>
      <c r="G134" s="214"/>
      <c r="H134" s="214"/>
      <c r="I134" s="214"/>
      <c r="J134" s="214"/>
      <c r="K134" s="149"/>
      <c r="L134" s="149"/>
      <c r="M134" s="149"/>
      <c r="N134" s="149"/>
    </row>
    <row r="135" spans="1:14" ht="12.75">
      <c r="A135" s="148"/>
      <c r="B135" s="148"/>
      <c r="C135" s="148"/>
      <c r="D135" s="148"/>
      <c r="E135" s="214"/>
      <c r="F135" s="214"/>
      <c r="G135" s="214"/>
      <c r="H135" s="214"/>
      <c r="I135" s="214"/>
      <c r="J135" s="214"/>
      <c r="K135" s="149"/>
      <c r="L135" s="149"/>
      <c r="M135" s="149"/>
      <c r="N135" s="149"/>
    </row>
    <row r="136" spans="1:14" ht="12.75">
      <c r="A136" s="148"/>
      <c r="B136" s="148"/>
      <c r="C136" s="148"/>
      <c r="D136" s="148"/>
      <c r="E136" s="214"/>
      <c r="F136" s="214"/>
      <c r="G136" s="214"/>
      <c r="H136" s="214"/>
      <c r="I136" s="214"/>
      <c r="J136" s="214"/>
      <c r="K136" s="149"/>
      <c r="L136" s="149"/>
      <c r="M136" s="149"/>
      <c r="N136" s="149"/>
    </row>
    <row r="137" spans="1:14" ht="12.75">
      <c r="A137" s="148"/>
      <c r="B137" s="148"/>
      <c r="C137" s="148"/>
      <c r="D137" s="148"/>
      <c r="E137" s="214"/>
      <c r="F137" s="214"/>
      <c r="G137" s="214"/>
      <c r="H137" s="214"/>
      <c r="I137" s="214"/>
      <c r="J137" s="214"/>
      <c r="K137" s="149"/>
      <c r="L137" s="149"/>
      <c r="M137" s="149"/>
      <c r="N137" s="149"/>
    </row>
    <row r="138" spans="1:14" ht="12.75">
      <c r="A138" s="148"/>
      <c r="B138" s="148"/>
      <c r="C138" s="148"/>
      <c r="D138" s="148"/>
      <c r="E138" s="214"/>
      <c r="F138" s="214"/>
      <c r="G138" s="214"/>
      <c r="H138" s="214"/>
      <c r="I138" s="214"/>
      <c r="J138" s="214"/>
      <c r="K138" s="149"/>
      <c r="L138" s="149"/>
      <c r="M138" s="149"/>
      <c r="N138" s="149"/>
    </row>
    <row r="139" spans="1:14" ht="12.75">
      <c r="A139" s="148"/>
      <c r="B139" s="148"/>
      <c r="C139" s="148"/>
      <c r="D139" s="148"/>
      <c r="E139" s="214"/>
      <c r="F139" s="214"/>
      <c r="G139" s="214"/>
      <c r="H139" s="214"/>
      <c r="I139" s="214"/>
      <c r="J139" s="214"/>
      <c r="K139" s="149"/>
      <c r="L139" s="149"/>
      <c r="M139" s="149"/>
      <c r="N139" s="149"/>
    </row>
    <row r="140" spans="1:14" ht="12.75">
      <c r="A140" s="148"/>
      <c r="B140" s="148"/>
      <c r="C140" s="148"/>
      <c r="D140" s="148"/>
      <c r="E140" s="214"/>
      <c r="F140" s="214"/>
      <c r="G140" s="214"/>
      <c r="H140" s="214"/>
      <c r="I140" s="214"/>
      <c r="J140" s="214"/>
      <c r="K140" s="149"/>
      <c r="L140" s="149"/>
      <c r="M140" s="149"/>
      <c r="N140" s="149"/>
    </row>
    <row r="141" spans="1:14" ht="12.75">
      <c r="A141" s="148"/>
      <c r="B141" s="148"/>
      <c r="C141" s="148"/>
      <c r="D141" s="148"/>
      <c r="E141" s="214"/>
      <c r="F141" s="214"/>
      <c r="G141" s="214"/>
      <c r="H141" s="214"/>
      <c r="I141" s="214"/>
      <c r="J141" s="214"/>
      <c r="K141" s="149"/>
      <c r="L141" s="149"/>
      <c r="M141" s="149"/>
      <c r="N141" s="149"/>
    </row>
    <row r="142" spans="1:14" ht="12.75">
      <c r="A142" s="148"/>
      <c r="B142" s="148"/>
      <c r="C142" s="148"/>
      <c r="D142" s="148"/>
      <c r="E142" s="214"/>
      <c r="F142" s="214"/>
      <c r="G142" s="214"/>
      <c r="H142" s="214"/>
      <c r="I142" s="214"/>
      <c r="J142" s="214"/>
      <c r="K142" s="149"/>
      <c r="L142" s="149"/>
      <c r="M142" s="149"/>
      <c r="N142" s="149"/>
    </row>
    <row r="143" spans="1:14" ht="12.75">
      <c r="A143" s="148"/>
      <c r="B143" s="148"/>
      <c r="C143" s="148"/>
      <c r="D143" s="148"/>
      <c r="E143" s="214"/>
      <c r="F143" s="214"/>
      <c r="G143" s="214"/>
      <c r="H143" s="214"/>
      <c r="I143" s="214"/>
      <c r="J143" s="214"/>
      <c r="K143" s="149"/>
      <c r="L143" s="149"/>
      <c r="M143" s="149"/>
      <c r="N143" s="149"/>
    </row>
    <row r="144" spans="1:14" ht="12.75">
      <c r="A144" s="148"/>
      <c r="B144" s="148"/>
      <c r="C144" s="148"/>
      <c r="D144" s="148"/>
      <c r="E144" s="214"/>
      <c r="F144" s="214"/>
      <c r="G144" s="214"/>
      <c r="H144" s="214"/>
      <c r="I144" s="214"/>
      <c r="J144" s="214"/>
      <c r="K144" s="149"/>
      <c r="L144" s="149"/>
      <c r="M144" s="149"/>
      <c r="N144" s="149"/>
    </row>
    <row r="145" spans="1:14" ht="12.75">
      <c r="A145" s="148"/>
      <c r="B145" s="148"/>
      <c r="C145" s="148"/>
      <c r="D145" s="148"/>
      <c r="E145" s="214"/>
      <c r="F145" s="214"/>
      <c r="G145" s="214"/>
      <c r="H145" s="214"/>
      <c r="I145" s="214"/>
      <c r="J145" s="214"/>
      <c r="K145" s="149"/>
      <c r="L145" s="149"/>
      <c r="M145" s="149"/>
      <c r="N145" s="149"/>
    </row>
    <row r="146" spans="1:14" ht="12.75">
      <c r="A146" s="148"/>
      <c r="B146" s="148"/>
      <c r="C146" s="148"/>
      <c r="D146" s="148"/>
      <c r="E146" s="214"/>
      <c r="F146" s="214"/>
      <c r="G146" s="214"/>
      <c r="H146" s="214"/>
      <c r="I146" s="214"/>
      <c r="J146" s="214"/>
      <c r="K146" s="149"/>
      <c r="L146" s="149"/>
      <c r="M146" s="149"/>
      <c r="N146" s="149"/>
    </row>
    <row r="147" spans="1:14" ht="12.75">
      <c r="A147" s="148"/>
      <c r="B147" s="148"/>
      <c r="C147" s="148"/>
      <c r="D147" s="148"/>
      <c r="E147" s="214"/>
      <c r="F147" s="214"/>
      <c r="G147" s="214"/>
      <c r="H147" s="214"/>
      <c r="I147" s="214"/>
      <c r="J147" s="214"/>
      <c r="K147" s="149"/>
      <c r="L147" s="149"/>
      <c r="M147" s="149"/>
      <c r="N147" s="149"/>
    </row>
    <row r="148" spans="1:14" ht="12.75">
      <c r="A148" s="148"/>
      <c r="B148" s="148"/>
      <c r="C148" s="148"/>
      <c r="D148" s="148"/>
      <c r="E148" s="214"/>
      <c r="F148" s="214"/>
      <c r="G148" s="214"/>
      <c r="H148" s="214"/>
      <c r="I148" s="214"/>
      <c r="J148" s="214"/>
      <c r="K148" s="149"/>
      <c r="L148" s="149"/>
      <c r="M148" s="149"/>
      <c r="N148" s="149"/>
    </row>
    <row r="149" spans="1:14" ht="12.75">
      <c r="A149" s="148"/>
      <c r="B149" s="148"/>
      <c r="C149" s="148"/>
      <c r="D149" s="148"/>
      <c r="E149" s="214"/>
      <c r="F149" s="214"/>
      <c r="G149" s="214"/>
      <c r="H149" s="214"/>
      <c r="I149" s="214"/>
      <c r="J149" s="214"/>
      <c r="K149" s="149"/>
      <c r="L149" s="149"/>
      <c r="M149" s="149"/>
      <c r="N149" s="149"/>
    </row>
    <row r="150" spans="1:14" ht="12.75">
      <c r="A150" s="148"/>
      <c r="B150" s="148"/>
      <c r="C150" s="148"/>
      <c r="D150" s="148"/>
      <c r="E150" s="214"/>
      <c r="F150" s="214"/>
      <c r="G150" s="214"/>
      <c r="H150" s="214"/>
      <c r="I150" s="214"/>
      <c r="J150" s="214"/>
      <c r="K150" s="149"/>
      <c r="L150" s="149"/>
      <c r="M150" s="149"/>
      <c r="N150" s="149"/>
    </row>
    <row r="151" spans="1:14" ht="12.75">
      <c r="A151" s="148"/>
      <c r="B151" s="148"/>
      <c r="C151" s="148"/>
      <c r="D151" s="148"/>
      <c r="E151" s="214"/>
      <c r="F151" s="214"/>
      <c r="G151" s="214"/>
      <c r="H151" s="214"/>
      <c r="I151" s="214"/>
      <c r="J151" s="214"/>
      <c r="K151" s="149"/>
      <c r="L151" s="149"/>
      <c r="M151" s="149"/>
      <c r="N151" s="149"/>
    </row>
    <row r="152" spans="1:14" ht="12.75">
      <c r="A152" s="148"/>
      <c r="B152" s="148"/>
      <c r="C152" s="148"/>
      <c r="D152" s="148"/>
      <c r="E152" s="214"/>
      <c r="F152" s="214"/>
      <c r="G152" s="214"/>
      <c r="H152" s="214"/>
      <c r="I152" s="214"/>
      <c r="J152" s="214"/>
      <c r="K152" s="149"/>
      <c r="L152" s="149"/>
      <c r="M152" s="149"/>
      <c r="N152" s="149"/>
    </row>
    <row r="153" spans="1:14" ht="12.75">
      <c r="A153" s="148"/>
      <c r="B153" s="148"/>
      <c r="C153" s="148"/>
      <c r="D153" s="148"/>
      <c r="E153" s="214"/>
      <c r="F153" s="214"/>
      <c r="G153" s="214"/>
      <c r="H153" s="214"/>
      <c r="I153" s="214"/>
      <c r="J153" s="214"/>
      <c r="K153" s="149"/>
      <c r="L153" s="149"/>
      <c r="M153" s="149"/>
      <c r="N153" s="149"/>
    </row>
    <row r="154" spans="1:14" ht="12.75">
      <c r="A154" s="148"/>
      <c r="B154" s="148"/>
      <c r="C154" s="148"/>
      <c r="D154" s="148"/>
      <c r="E154" s="214"/>
      <c r="F154" s="214"/>
      <c r="G154" s="214"/>
      <c r="H154" s="214"/>
      <c r="I154" s="214"/>
      <c r="J154" s="214"/>
      <c r="K154" s="149"/>
      <c r="L154" s="149"/>
      <c r="M154" s="149"/>
      <c r="N154" s="149"/>
    </row>
    <row r="155" spans="1:14" ht="12.75">
      <c r="A155" s="148"/>
      <c r="B155" s="148"/>
      <c r="C155" s="148"/>
      <c r="D155" s="148"/>
      <c r="E155" s="214"/>
      <c r="F155" s="214"/>
      <c r="G155" s="214"/>
      <c r="H155" s="214"/>
      <c r="I155" s="214"/>
      <c r="J155" s="214"/>
      <c r="K155" s="149"/>
      <c r="L155" s="149"/>
      <c r="M155" s="149"/>
      <c r="N155" s="149"/>
    </row>
    <row r="156" spans="1:14" ht="12.75">
      <c r="A156" s="148"/>
      <c r="B156" s="148"/>
      <c r="C156" s="148"/>
      <c r="D156" s="148"/>
      <c r="E156" s="214"/>
      <c r="F156" s="214"/>
      <c r="G156" s="214"/>
      <c r="H156" s="214"/>
      <c r="I156" s="214"/>
      <c r="J156" s="214"/>
      <c r="K156" s="149"/>
      <c r="L156" s="149"/>
      <c r="M156" s="149"/>
      <c r="N156" s="149"/>
    </row>
    <row r="157" spans="1:14" ht="12.75">
      <c r="A157" s="148"/>
      <c r="B157" s="148"/>
      <c r="C157" s="148"/>
      <c r="D157" s="148"/>
      <c r="E157" s="214"/>
      <c r="F157" s="214"/>
      <c r="G157" s="214"/>
      <c r="H157" s="214"/>
      <c r="I157" s="214"/>
      <c r="J157" s="214"/>
      <c r="K157" s="149"/>
      <c r="L157" s="149"/>
      <c r="M157" s="149"/>
      <c r="N157" s="149"/>
    </row>
    <row r="158" spans="1:14" ht="12.75">
      <c r="A158" s="148"/>
      <c r="B158" s="148"/>
      <c r="C158" s="148"/>
      <c r="D158" s="148"/>
      <c r="E158" s="214"/>
      <c r="F158" s="214"/>
      <c r="G158" s="214"/>
      <c r="H158" s="214"/>
      <c r="I158" s="214"/>
      <c r="J158" s="214"/>
      <c r="K158" s="149"/>
      <c r="L158" s="149"/>
      <c r="M158" s="149"/>
      <c r="N158" s="149"/>
    </row>
    <row r="159" spans="1:14" ht="12.75">
      <c r="A159" s="148"/>
      <c r="B159" s="148"/>
      <c r="C159" s="148"/>
      <c r="D159" s="148"/>
      <c r="E159" s="214"/>
      <c r="F159" s="214"/>
      <c r="G159" s="214"/>
      <c r="H159" s="214"/>
      <c r="I159" s="214"/>
      <c r="J159" s="214"/>
      <c r="K159" s="149"/>
      <c r="L159" s="149"/>
      <c r="M159" s="149"/>
      <c r="N159" s="149"/>
    </row>
    <row r="160" spans="1:14" ht="12.75">
      <c r="A160" s="148"/>
      <c r="B160" s="148"/>
      <c r="C160" s="148"/>
      <c r="D160" s="148"/>
      <c r="E160" s="214"/>
      <c r="F160" s="214"/>
      <c r="G160" s="214"/>
      <c r="H160" s="214"/>
      <c r="I160" s="214"/>
      <c r="J160" s="214"/>
      <c r="K160" s="149"/>
      <c r="L160" s="149"/>
      <c r="M160" s="149"/>
      <c r="N160" s="149"/>
    </row>
    <row r="161" spans="1:14" ht="12.75">
      <c r="A161" s="148"/>
      <c r="B161" s="148"/>
      <c r="C161" s="148"/>
      <c r="D161" s="148"/>
      <c r="E161" s="214"/>
      <c r="F161" s="214"/>
      <c r="G161" s="214"/>
      <c r="H161" s="214"/>
      <c r="I161" s="214"/>
      <c r="J161" s="214"/>
      <c r="K161" s="149"/>
      <c r="L161" s="149"/>
      <c r="M161" s="149"/>
      <c r="N161" s="149"/>
    </row>
    <row r="162" spans="1:14" ht="12.75">
      <c r="A162" s="148"/>
      <c r="B162" s="148"/>
      <c r="C162" s="148"/>
      <c r="D162" s="148"/>
      <c r="E162" s="214"/>
      <c r="F162" s="214"/>
      <c r="G162" s="214"/>
      <c r="H162" s="214"/>
      <c r="I162" s="214"/>
      <c r="J162" s="214"/>
      <c r="K162" s="149"/>
      <c r="L162" s="149"/>
      <c r="M162" s="149"/>
      <c r="N162" s="149"/>
    </row>
    <row r="163" spans="1:14" ht="12.75">
      <c r="A163" s="148"/>
      <c r="B163" s="148"/>
      <c r="C163" s="148"/>
      <c r="D163" s="148"/>
      <c r="E163" s="214"/>
      <c r="F163" s="214"/>
      <c r="G163" s="214"/>
      <c r="H163" s="214"/>
      <c r="I163" s="214"/>
      <c r="J163" s="214"/>
      <c r="K163" s="149"/>
      <c r="L163" s="149"/>
      <c r="M163" s="149"/>
      <c r="N163" s="149"/>
    </row>
    <row r="164" spans="1:14" ht="12.75">
      <c r="A164" s="148"/>
      <c r="B164" s="148"/>
      <c r="C164" s="148"/>
      <c r="D164" s="148"/>
      <c r="E164" s="214"/>
      <c r="F164" s="214"/>
      <c r="G164" s="214"/>
      <c r="H164" s="214"/>
      <c r="I164" s="214"/>
      <c r="J164" s="214"/>
      <c r="K164" s="149"/>
      <c r="L164" s="149"/>
      <c r="M164" s="149"/>
      <c r="N164" s="149"/>
    </row>
    <row r="165" spans="1:14" ht="12.75">
      <c r="A165" s="148"/>
      <c r="B165" s="148"/>
      <c r="C165" s="148"/>
      <c r="D165" s="148"/>
      <c r="E165" s="214"/>
      <c r="F165" s="214"/>
      <c r="G165" s="214"/>
      <c r="H165" s="214"/>
      <c r="I165" s="214"/>
      <c r="J165" s="214"/>
      <c r="K165" s="149"/>
      <c r="L165" s="149"/>
      <c r="M165" s="149"/>
      <c r="N165" s="149"/>
    </row>
    <row r="166" spans="1:14" ht="12.75">
      <c r="A166" s="148"/>
      <c r="B166" s="148"/>
      <c r="C166" s="148"/>
      <c r="D166" s="148"/>
      <c r="E166" s="214"/>
      <c r="F166" s="214"/>
      <c r="G166" s="214"/>
      <c r="H166" s="214"/>
      <c r="I166" s="214"/>
      <c r="J166" s="214"/>
      <c r="K166" s="149"/>
      <c r="L166" s="149"/>
      <c r="M166" s="149"/>
      <c r="N166" s="149"/>
    </row>
    <row r="167" spans="1:14" ht="12.75">
      <c r="A167" s="148"/>
      <c r="B167" s="148"/>
      <c r="C167" s="148"/>
      <c r="D167" s="148"/>
      <c r="E167" s="214"/>
      <c r="F167" s="214"/>
      <c r="G167" s="214"/>
      <c r="H167" s="214"/>
      <c r="I167" s="214"/>
      <c r="J167" s="214"/>
      <c r="K167" s="149"/>
      <c r="L167" s="149"/>
      <c r="M167" s="149"/>
      <c r="N167" s="149"/>
    </row>
    <row r="168" spans="1:14" ht="12.75">
      <c r="A168" s="148"/>
      <c r="B168" s="148"/>
      <c r="C168" s="148"/>
      <c r="D168" s="148"/>
      <c r="E168" s="214"/>
      <c r="F168" s="214"/>
      <c r="G168" s="214"/>
      <c r="H168" s="214"/>
      <c r="I168" s="214"/>
      <c r="J168" s="214"/>
      <c r="K168" s="149"/>
      <c r="L168" s="149"/>
      <c r="M168" s="149"/>
      <c r="N168" s="149"/>
    </row>
    <row r="169" spans="1:14" ht="12.75">
      <c r="A169" s="148"/>
      <c r="B169" s="148"/>
      <c r="C169" s="148"/>
      <c r="D169" s="148"/>
      <c r="E169" s="214"/>
      <c r="F169" s="214"/>
      <c r="G169" s="214"/>
      <c r="H169" s="214"/>
      <c r="I169" s="214"/>
      <c r="J169" s="214"/>
      <c r="K169" s="149"/>
      <c r="L169" s="149"/>
      <c r="M169" s="149"/>
      <c r="N169" s="149"/>
    </row>
    <row r="170" spans="1:14" ht="12.75">
      <c r="A170" s="148"/>
      <c r="B170" s="148"/>
      <c r="C170" s="148"/>
      <c r="D170" s="148"/>
      <c r="E170" s="214"/>
      <c r="F170" s="214"/>
      <c r="G170" s="214"/>
      <c r="H170" s="214"/>
      <c r="I170" s="214"/>
      <c r="J170" s="214"/>
      <c r="K170" s="149"/>
      <c r="L170" s="149"/>
      <c r="M170" s="149"/>
      <c r="N170" s="149"/>
    </row>
    <row r="171" spans="1:14" ht="12.75">
      <c r="A171" s="148"/>
      <c r="B171" s="148"/>
      <c r="C171" s="148"/>
      <c r="D171" s="148"/>
      <c r="E171" s="214"/>
      <c r="F171" s="214"/>
      <c r="G171" s="214"/>
      <c r="H171" s="214"/>
      <c r="I171" s="214"/>
      <c r="J171" s="214"/>
      <c r="K171" s="149"/>
      <c r="L171" s="149"/>
      <c r="M171" s="149"/>
      <c r="N171" s="149"/>
    </row>
    <row r="172" spans="1:14" ht="12.75">
      <c r="A172" s="148"/>
      <c r="B172" s="148"/>
      <c r="C172" s="148"/>
      <c r="D172" s="148"/>
      <c r="E172" s="214"/>
      <c r="F172" s="214"/>
      <c r="G172" s="214"/>
      <c r="H172" s="214"/>
      <c r="I172" s="214"/>
      <c r="J172" s="214"/>
      <c r="K172" s="149"/>
      <c r="L172" s="149"/>
      <c r="M172" s="149"/>
      <c r="N172" s="149"/>
    </row>
    <row r="173" spans="1:14" ht="12.75">
      <c r="A173" s="148"/>
      <c r="B173" s="148"/>
      <c r="C173" s="148"/>
      <c r="D173" s="148"/>
      <c r="E173" s="214"/>
      <c r="F173" s="214"/>
      <c r="G173" s="214"/>
      <c r="H173" s="214"/>
      <c r="I173" s="214"/>
      <c r="J173" s="214"/>
      <c r="K173" s="149"/>
      <c r="L173" s="149"/>
      <c r="M173" s="149"/>
      <c r="N173" s="149"/>
    </row>
    <row r="174" spans="1:14" ht="12.75">
      <c r="A174" s="148"/>
      <c r="B174" s="148"/>
      <c r="C174" s="148"/>
      <c r="D174" s="148"/>
      <c r="E174" s="214"/>
      <c r="F174" s="214"/>
      <c r="G174" s="214"/>
      <c r="H174" s="214"/>
      <c r="I174" s="214"/>
      <c r="J174" s="214"/>
      <c r="K174" s="149"/>
      <c r="L174" s="149"/>
      <c r="M174" s="149"/>
      <c r="N174" s="149"/>
    </row>
    <row r="175" spans="1:14" ht="12.75">
      <c r="A175" s="148"/>
      <c r="B175" s="148"/>
      <c r="C175" s="148"/>
      <c r="D175" s="148"/>
      <c r="E175" s="214"/>
      <c r="F175" s="214"/>
      <c r="G175" s="214"/>
      <c r="H175" s="214"/>
      <c r="I175" s="214"/>
      <c r="J175" s="214"/>
      <c r="K175" s="149"/>
      <c r="L175" s="149"/>
      <c r="M175" s="149"/>
      <c r="N175" s="149"/>
    </row>
    <row r="176" spans="1:14" ht="12.75">
      <c r="A176" s="148"/>
      <c r="B176" s="148"/>
      <c r="C176" s="148"/>
      <c r="D176" s="148"/>
      <c r="E176" s="214"/>
      <c r="F176" s="214"/>
      <c r="G176" s="214"/>
      <c r="H176" s="214"/>
      <c r="I176" s="214"/>
      <c r="J176" s="214"/>
      <c r="K176" s="149"/>
      <c r="L176" s="149"/>
      <c r="M176" s="149"/>
      <c r="N176" s="149"/>
    </row>
    <row r="177" spans="1:14" ht="12.75">
      <c r="A177" s="148"/>
      <c r="B177" s="148"/>
      <c r="C177" s="148"/>
      <c r="D177" s="148"/>
      <c r="E177" s="214"/>
      <c r="F177" s="214"/>
      <c r="G177" s="214"/>
      <c r="H177" s="214"/>
      <c r="I177" s="214"/>
      <c r="J177" s="214"/>
      <c r="K177" s="149"/>
      <c r="L177" s="149"/>
      <c r="M177" s="149"/>
      <c r="N177" s="149"/>
    </row>
    <row r="178" spans="1:14" ht="12.75">
      <c r="A178" s="148"/>
      <c r="B178" s="148"/>
      <c r="C178" s="148"/>
      <c r="D178" s="148"/>
      <c r="E178" s="214"/>
      <c r="F178" s="214"/>
      <c r="G178" s="214"/>
      <c r="H178" s="214"/>
      <c r="I178" s="214"/>
      <c r="J178" s="214"/>
      <c r="K178" s="149"/>
      <c r="L178" s="149"/>
      <c r="M178" s="149"/>
      <c r="N178" s="149"/>
    </row>
    <row r="179" spans="1:14" ht="12.75">
      <c r="A179" s="148"/>
      <c r="B179" s="148"/>
      <c r="C179" s="148"/>
      <c r="D179" s="148"/>
      <c r="E179" s="214"/>
      <c r="F179" s="214"/>
      <c r="G179" s="214"/>
      <c r="H179" s="214"/>
      <c r="I179" s="214"/>
      <c r="J179" s="214"/>
      <c r="K179" s="149"/>
      <c r="L179" s="149"/>
      <c r="M179" s="149"/>
      <c r="N179" s="149"/>
    </row>
    <row r="180" spans="1:14" ht="12.75">
      <c r="A180" s="148"/>
      <c r="B180" s="148"/>
      <c r="C180" s="148"/>
      <c r="D180" s="148"/>
      <c r="E180" s="214"/>
      <c r="F180" s="214"/>
      <c r="G180" s="214"/>
      <c r="H180" s="214"/>
      <c r="I180" s="214"/>
      <c r="J180" s="214"/>
      <c r="K180" s="149"/>
      <c r="L180" s="149"/>
      <c r="M180" s="149"/>
      <c r="N180" s="149"/>
    </row>
    <row r="181" spans="1:14" ht="12.75">
      <c r="A181" s="148"/>
      <c r="B181" s="148"/>
      <c r="C181" s="148"/>
      <c r="D181" s="148"/>
      <c r="E181" s="214"/>
      <c r="F181" s="214"/>
      <c r="G181" s="214"/>
      <c r="H181" s="214"/>
      <c r="I181" s="214"/>
      <c r="J181" s="214"/>
      <c r="K181" s="149"/>
      <c r="L181" s="149"/>
      <c r="M181" s="149"/>
      <c r="N181" s="149"/>
    </row>
    <row r="182" spans="1:14" ht="12.75">
      <c r="A182" s="148"/>
      <c r="B182" s="148"/>
      <c r="C182" s="148"/>
      <c r="D182" s="148"/>
      <c r="E182" s="214"/>
      <c r="F182" s="214"/>
      <c r="G182" s="214"/>
      <c r="H182" s="214"/>
      <c r="I182" s="214"/>
      <c r="J182" s="214"/>
      <c r="K182" s="149"/>
      <c r="L182" s="149"/>
      <c r="M182" s="149"/>
      <c r="N182" s="149"/>
    </row>
    <row r="183" spans="1:14" ht="12.75">
      <c r="A183" s="148"/>
      <c r="B183" s="148"/>
      <c r="C183" s="148"/>
      <c r="D183" s="148"/>
      <c r="E183" s="214"/>
      <c r="F183" s="214"/>
      <c r="G183" s="214"/>
      <c r="H183" s="214"/>
      <c r="I183" s="214"/>
      <c r="J183" s="214"/>
      <c r="K183" s="149"/>
      <c r="L183" s="149"/>
      <c r="M183" s="149"/>
      <c r="N183" s="149"/>
    </row>
    <row r="184" spans="1:14" ht="12.75">
      <c r="A184" s="148"/>
      <c r="B184" s="148"/>
      <c r="C184" s="148"/>
      <c r="D184" s="148"/>
      <c r="E184" s="214"/>
      <c r="F184" s="214"/>
      <c r="G184" s="214"/>
      <c r="H184" s="214"/>
      <c r="I184" s="214"/>
      <c r="J184" s="214"/>
      <c r="K184" s="149"/>
      <c r="L184" s="149"/>
      <c r="M184" s="149"/>
      <c r="N184" s="149"/>
    </row>
    <row r="185" spans="1:14" ht="12.75">
      <c r="A185" s="148"/>
      <c r="B185" s="148"/>
      <c r="C185" s="148"/>
      <c r="D185" s="148"/>
      <c r="E185" s="214"/>
      <c r="F185" s="214"/>
      <c r="G185" s="214"/>
      <c r="H185" s="214"/>
      <c r="I185" s="214"/>
      <c r="J185" s="214"/>
      <c r="K185" s="149"/>
      <c r="L185" s="149"/>
      <c r="M185" s="149"/>
      <c r="N185" s="149"/>
    </row>
    <row r="186" spans="1:14" ht="12.75">
      <c r="A186" s="148"/>
      <c r="B186" s="148"/>
      <c r="C186" s="148"/>
      <c r="D186" s="148"/>
      <c r="E186" s="214"/>
      <c r="F186" s="214"/>
      <c r="G186" s="214"/>
      <c r="H186" s="214"/>
      <c r="I186" s="214"/>
      <c r="J186" s="214"/>
      <c r="K186" s="149"/>
      <c r="L186" s="149"/>
      <c r="M186" s="149"/>
      <c r="N186" s="149"/>
    </row>
    <row r="187" spans="1:14" ht="12.75">
      <c r="A187" s="148"/>
      <c r="B187" s="148"/>
      <c r="C187" s="148"/>
      <c r="D187" s="148"/>
      <c r="E187" s="214"/>
      <c r="F187" s="214"/>
      <c r="G187" s="214"/>
      <c r="H187" s="214"/>
      <c r="I187" s="214"/>
      <c r="J187" s="214"/>
      <c r="K187" s="149"/>
      <c r="L187" s="149"/>
      <c r="M187" s="149"/>
      <c r="N187" s="149"/>
    </row>
    <row r="188" spans="1:14" ht="12.75">
      <c r="A188" s="148"/>
      <c r="B188" s="148"/>
      <c r="C188" s="148"/>
      <c r="D188" s="148"/>
      <c r="E188" s="214"/>
      <c r="F188" s="214"/>
      <c r="G188" s="214"/>
      <c r="H188" s="214"/>
      <c r="I188" s="214"/>
      <c r="J188" s="214"/>
      <c r="K188" s="149"/>
      <c r="L188" s="149"/>
      <c r="M188" s="149"/>
      <c r="N188" s="149"/>
    </row>
    <row r="189" spans="1:14" ht="12.75">
      <c r="A189" s="148"/>
      <c r="B189" s="148"/>
      <c r="C189" s="148"/>
      <c r="D189" s="148"/>
      <c r="E189" s="214"/>
      <c r="F189" s="214"/>
      <c r="G189" s="214"/>
      <c r="H189" s="214"/>
      <c r="I189" s="214"/>
      <c r="J189" s="214"/>
      <c r="K189" s="149"/>
      <c r="L189" s="149"/>
      <c r="M189" s="149"/>
      <c r="N189" s="149"/>
    </row>
    <row r="190" spans="1:14" ht="12.75">
      <c r="A190" s="148"/>
      <c r="B190" s="148"/>
      <c r="C190" s="148"/>
      <c r="D190" s="148"/>
      <c r="E190" s="214"/>
      <c r="F190" s="214"/>
      <c r="G190" s="214"/>
      <c r="H190" s="214"/>
      <c r="I190" s="214"/>
      <c r="J190" s="214"/>
      <c r="K190" s="149"/>
      <c r="L190" s="149"/>
      <c r="M190" s="149"/>
      <c r="N190" s="149"/>
    </row>
    <row r="191" spans="1:14" ht="12.75">
      <c r="A191" s="148"/>
      <c r="B191" s="148"/>
      <c r="C191" s="148"/>
      <c r="D191" s="148"/>
      <c r="E191" s="214"/>
      <c r="F191" s="214"/>
      <c r="G191" s="214"/>
      <c r="H191" s="214"/>
      <c r="I191" s="214"/>
      <c r="J191" s="214"/>
      <c r="K191" s="149"/>
      <c r="L191" s="149"/>
      <c r="M191" s="149"/>
      <c r="N191" s="149"/>
    </row>
    <row r="192" spans="1:14" ht="12.75">
      <c r="A192" s="148"/>
      <c r="B192" s="148"/>
      <c r="C192" s="148"/>
      <c r="D192" s="148"/>
      <c r="E192" s="214"/>
      <c r="F192" s="214"/>
      <c r="G192" s="214"/>
      <c r="H192" s="214"/>
      <c r="I192" s="214"/>
      <c r="J192" s="214"/>
      <c r="K192" s="149"/>
      <c r="L192" s="149"/>
      <c r="M192" s="149"/>
      <c r="N192" s="149"/>
    </row>
    <row r="193" spans="1:14" ht="12.75">
      <c r="A193" s="148"/>
      <c r="B193" s="148"/>
      <c r="C193" s="148"/>
      <c r="D193" s="148"/>
      <c r="E193" s="214"/>
      <c r="F193" s="214"/>
      <c r="G193" s="214"/>
      <c r="H193" s="214"/>
      <c r="I193" s="214"/>
      <c r="J193" s="214"/>
      <c r="K193" s="149"/>
      <c r="L193" s="149"/>
      <c r="M193" s="149"/>
      <c r="N193" s="149"/>
    </row>
    <row r="194" spans="1:14" ht="12.75">
      <c r="A194" s="148"/>
      <c r="B194" s="148"/>
      <c r="C194" s="148"/>
      <c r="D194" s="148"/>
      <c r="E194" s="214"/>
      <c r="F194" s="214"/>
      <c r="G194" s="214"/>
      <c r="H194" s="214"/>
      <c r="I194" s="214"/>
      <c r="J194" s="214"/>
      <c r="K194" s="149"/>
      <c r="L194" s="149"/>
      <c r="M194" s="149"/>
      <c r="N194" s="149"/>
    </row>
    <row r="195" spans="1:14" ht="12.75">
      <c r="A195" s="148"/>
      <c r="B195" s="148"/>
      <c r="C195" s="148"/>
      <c r="D195" s="148"/>
      <c r="E195" s="214"/>
      <c r="F195" s="214"/>
      <c r="G195" s="214"/>
      <c r="H195" s="214"/>
      <c r="I195" s="214"/>
      <c r="J195" s="214"/>
      <c r="K195" s="149"/>
      <c r="L195" s="149"/>
      <c r="M195" s="149"/>
      <c r="N195" s="149"/>
    </row>
    <row r="196" spans="1:14" ht="12.75">
      <c r="A196" s="148"/>
      <c r="B196" s="148"/>
      <c r="C196" s="148"/>
      <c r="D196" s="148"/>
      <c r="E196" s="214"/>
      <c r="F196" s="214"/>
      <c r="G196" s="214"/>
      <c r="H196" s="214"/>
      <c r="I196" s="214"/>
      <c r="J196" s="214"/>
      <c r="K196" s="149"/>
      <c r="L196" s="149"/>
      <c r="M196" s="149"/>
      <c r="N196" s="149"/>
    </row>
    <row r="197" spans="1:14" ht="12.75">
      <c r="A197" s="148"/>
      <c r="B197" s="148"/>
      <c r="C197" s="148"/>
      <c r="D197" s="148"/>
      <c r="E197" s="214"/>
      <c r="F197" s="214"/>
      <c r="G197" s="214"/>
      <c r="H197" s="214"/>
      <c r="I197" s="214"/>
      <c r="J197" s="214"/>
      <c r="K197" s="149"/>
      <c r="L197" s="149"/>
      <c r="M197" s="149"/>
      <c r="N197" s="149"/>
    </row>
    <row r="198" spans="1:14" ht="12.75">
      <c r="A198" s="148"/>
      <c r="B198" s="148"/>
      <c r="C198" s="148"/>
      <c r="D198" s="148"/>
      <c r="E198" s="214"/>
      <c r="F198" s="214"/>
      <c r="G198" s="214"/>
      <c r="H198" s="214"/>
      <c r="I198" s="214"/>
      <c r="J198" s="214"/>
      <c r="K198" s="149"/>
      <c r="L198" s="149"/>
      <c r="M198" s="149"/>
      <c r="N198" s="149"/>
    </row>
    <row r="199" spans="1:14" ht="12.75">
      <c r="A199" s="148"/>
      <c r="B199" s="148"/>
      <c r="C199" s="148"/>
      <c r="D199" s="148"/>
      <c r="E199" s="214"/>
      <c r="F199" s="214"/>
      <c r="G199" s="214"/>
      <c r="H199" s="214"/>
      <c r="I199" s="214"/>
      <c r="J199" s="214"/>
      <c r="K199" s="149"/>
      <c r="L199" s="149"/>
      <c r="M199" s="149"/>
      <c r="N199" s="149"/>
    </row>
    <row r="200" spans="1:14" ht="12.75">
      <c r="A200" s="148"/>
      <c r="B200" s="148"/>
      <c r="C200" s="148"/>
      <c r="D200" s="148"/>
      <c r="E200" s="214"/>
      <c r="F200" s="214"/>
      <c r="G200" s="214"/>
      <c r="H200" s="214"/>
      <c r="I200" s="214"/>
      <c r="J200" s="214"/>
      <c r="K200" s="149"/>
      <c r="L200" s="149"/>
      <c r="M200" s="149"/>
      <c r="N200" s="149"/>
    </row>
    <row r="201" spans="1:14" ht="12.75">
      <c r="A201" s="148"/>
      <c r="B201" s="148"/>
      <c r="C201" s="148"/>
      <c r="D201" s="148"/>
      <c r="E201" s="214"/>
      <c r="F201" s="214"/>
      <c r="G201" s="214"/>
      <c r="H201" s="214"/>
      <c r="I201" s="214"/>
      <c r="J201" s="214"/>
      <c r="K201" s="149"/>
      <c r="L201" s="149"/>
      <c r="M201" s="149"/>
      <c r="N201" s="149"/>
    </row>
    <row r="202" spans="1:14" ht="12.75">
      <c r="A202" s="148"/>
      <c r="B202" s="148"/>
      <c r="C202" s="148"/>
      <c r="D202" s="148"/>
      <c r="E202" s="214"/>
      <c r="F202" s="214"/>
      <c r="G202" s="214"/>
      <c r="H202" s="214"/>
      <c r="I202" s="214"/>
      <c r="J202" s="214"/>
      <c r="K202" s="149"/>
      <c r="L202" s="149"/>
      <c r="M202" s="149"/>
      <c r="N202" s="149"/>
    </row>
    <row r="203" spans="1:14" ht="12.75">
      <c r="A203" s="148"/>
      <c r="B203" s="148"/>
      <c r="C203" s="148"/>
      <c r="D203" s="148"/>
      <c r="E203" s="214"/>
      <c r="F203" s="214"/>
      <c r="G203" s="214"/>
      <c r="H203" s="214"/>
      <c r="I203" s="214"/>
      <c r="J203" s="214"/>
      <c r="K203" s="149"/>
      <c r="L203" s="149"/>
      <c r="M203" s="149"/>
      <c r="N203" s="149"/>
    </row>
    <row r="204" spans="1:14" ht="12.75">
      <c r="A204" s="148"/>
      <c r="B204" s="148"/>
      <c r="C204" s="148"/>
      <c r="D204" s="148"/>
      <c r="E204" s="214"/>
      <c r="F204" s="214"/>
      <c r="G204" s="214"/>
      <c r="H204" s="214"/>
      <c r="I204" s="214"/>
      <c r="J204" s="214"/>
      <c r="K204" s="149"/>
      <c r="L204" s="149"/>
      <c r="M204" s="149"/>
      <c r="N204" s="149"/>
    </row>
    <row r="205" spans="1:14" ht="12.75">
      <c r="A205" s="148"/>
      <c r="B205" s="148"/>
      <c r="C205" s="148"/>
      <c r="D205" s="148"/>
      <c r="E205" s="214"/>
      <c r="F205" s="214"/>
      <c r="G205" s="214"/>
      <c r="H205" s="214"/>
      <c r="I205" s="214"/>
      <c r="J205" s="214"/>
      <c r="K205" s="149"/>
      <c r="L205" s="149"/>
      <c r="M205" s="149"/>
      <c r="N205" s="149"/>
    </row>
    <row r="206" spans="1:14" ht="12.75">
      <c r="A206" s="148"/>
      <c r="B206" s="148"/>
      <c r="C206" s="148"/>
      <c r="D206" s="148"/>
      <c r="E206" s="214"/>
      <c r="F206" s="214"/>
      <c r="G206" s="214"/>
      <c r="H206" s="214"/>
      <c r="I206" s="214"/>
      <c r="J206" s="214"/>
      <c r="K206" s="149"/>
      <c r="L206" s="149"/>
      <c r="M206" s="149"/>
      <c r="N206" s="149"/>
    </row>
    <row r="207" spans="1:14" ht="12.75">
      <c r="A207" s="148"/>
      <c r="B207" s="148"/>
      <c r="C207" s="148"/>
      <c r="D207" s="148"/>
      <c r="E207" s="214"/>
      <c r="F207" s="214"/>
      <c r="G207" s="214"/>
      <c r="H207" s="214"/>
      <c r="I207" s="214"/>
      <c r="J207" s="214"/>
      <c r="K207" s="149"/>
      <c r="L207" s="149"/>
      <c r="M207" s="149"/>
      <c r="N207" s="149"/>
    </row>
    <row r="208" spans="1:14" ht="12.75">
      <c r="A208" s="148"/>
      <c r="B208" s="148"/>
      <c r="C208" s="148"/>
      <c r="D208" s="148"/>
      <c r="E208" s="214"/>
      <c r="F208" s="214"/>
      <c r="G208" s="214"/>
      <c r="H208" s="214"/>
      <c r="I208" s="214"/>
      <c r="J208" s="214"/>
      <c r="K208" s="149"/>
      <c r="L208" s="149"/>
      <c r="M208" s="149"/>
      <c r="N208" s="149"/>
    </row>
    <row r="209" spans="1:14" ht="12.75">
      <c r="A209" s="148"/>
      <c r="B209" s="148"/>
      <c r="C209" s="148"/>
      <c r="D209" s="148"/>
      <c r="E209" s="214"/>
      <c r="F209" s="214"/>
      <c r="G209" s="214"/>
      <c r="H209" s="214"/>
      <c r="I209" s="214"/>
      <c r="J209" s="214"/>
      <c r="K209" s="149"/>
      <c r="L209" s="149"/>
      <c r="M209" s="149"/>
      <c r="N209" s="149"/>
    </row>
    <row r="210" spans="1:14" ht="12.75">
      <c r="A210" s="148"/>
      <c r="B210" s="148"/>
      <c r="C210" s="148"/>
      <c r="D210" s="148"/>
      <c r="E210" s="214"/>
      <c r="F210" s="214"/>
      <c r="G210" s="214"/>
      <c r="H210" s="214"/>
      <c r="I210" s="214"/>
      <c r="J210" s="214"/>
      <c r="K210" s="149"/>
      <c r="L210" s="149"/>
      <c r="M210" s="149"/>
      <c r="N210" s="149"/>
    </row>
    <row r="211" spans="1:14" ht="12.75">
      <c r="A211" s="148"/>
      <c r="B211" s="148"/>
      <c r="C211" s="148"/>
      <c r="D211" s="148"/>
      <c r="E211" s="214"/>
      <c r="F211" s="214"/>
      <c r="G211" s="214"/>
      <c r="H211" s="214"/>
      <c r="I211" s="214"/>
      <c r="J211" s="214"/>
      <c r="K211" s="149"/>
      <c r="L211" s="149"/>
      <c r="M211" s="149"/>
      <c r="N211" s="149"/>
    </row>
    <row r="212" spans="1:14" ht="12.75">
      <c r="A212" s="148"/>
      <c r="B212" s="148"/>
      <c r="C212" s="148"/>
      <c r="D212" s="148"/>
      <c r="E212" s="214"/>
      <c r="F212" s="214"/>
      <c r="G212" s="214"/>
      <c r="H212" s="214"/>
      <c r="I212" s="214"/>
      <c r="J212" s="214"/>
      <c r="K212" s="149"/>
      <c r="L212" s="149"/>
      <c r="M212" s="149"/>
      <c r="N212" s="149"/>
    </row>
    <row r="213" spans="1:14" ht="12.75">
      <c r="A213" s="148"/>
      <c r="B213" s="148"/>
      <c r="C213" s="148"/>
      <c r="D213" s="148"/>
      <c r="E213" s="214"/>
      <c r="F213" s="214"/>
      <c r="G213" s="214"/>
      <c r="H213" s="214"/>
      <c r="I213" s="214"/>
      <c r="J213" s="214"/>
      <c r="K213" s="149"/>
      <c r="L213" s="149"/>
      <c r="M213" s="149"/>
      <c r="N213" s="149"/>
    </row>
    <row r="214" spans="1:14" ht="12.75">
      <c r="A214" s="148"/>
      <c r="B214" s="148"/>
      <c r="C214" s="148"/>
      <c r="D214" s="148"/>
      <c r="E214" s="214"/>
      <c r="F214" s="214"/>
      <c r="G214" s="214"/>
      <c r="H214" s="214"/>
      <c r="I214" s="214"/>
      <c r="J214" s="214"/>
      <c r="K214" s="149"/>
      <c r="L214" s="149"/>
      <c r="M214" s="149"/>
      <c r="N214" s="149"/>
    </row>
    <row r="215" spans="1:14" ht="12.75">
      <c r="A215" s="148"/>
      <c r="B215" s="148"/>
      <c r="C215" s="148"/>
      <c r="D215" s="148"/>
      <c r="E215" s="214"/>
      <c r="F215" s="214"/>
      <c r="G215" s="214"/>
      <c r="H215" s="214"/>
      <c r="I215" s="214"/>
      <c r="J215" s="214"/>
      <c r="K215" s="149"/>
      <c r="L215" s="149"/>
      <c r="M215" s="149"/>
      <c r="N215" s="149"/>
    </row>
    <row r="216" spans="1:14" ht="12.75">
      <c r="A216" s="148"/>
      <c r="B216" s="148"/>
      <c r="C216" s="148"/>
      <c r="D216" s="148"/>
      <c r="E216" s="214"/>
      <c r="F216" s="214"/>
      <c r="G216" s="214"/>
      <c r="H216" s="214"/>
      <c r="I216" s="214"/>
      <c r="J216" s="214"/>
      <c r="K216" s="149"/>
      <c r="L216" s="149"/>
      <c r="M216" s="149"/>
      <c r="N216" s="149"/>
    </row>
    <row r="217" spans="1:14" ht="12.75">
      <c r="A217" s="148"/>
      <c r="B217" s="148"/>
      <c r="C217" s="148"/>
      <c r="D217" s="148"/>
      <c r="E217" s="214"/>
      <c r="F217" s="214"/>
      <c r="G217" s="214"/>
      <c r="H217" s="214"/>
      <c r="I217" s="214"/>
      <c r="J217" s="214"/>
      <c r="K217" s="149"/>
      <c r="L217" s="149"/>
      <c r="M217" s="149"/>
      <c r="N217" s="149"/>
    </row>
    <row r="218" spans="1:14" ht="12.75">
      <c r="A218" s="148"/>
      <c r="B218" s="148"/>
      <c r="C218" s="148"/>
      <c r="D218" s="148"/>
      <c r="E218" s="214"/>
      <c r="F218" s="214"/>
      <c r="G218" s="214"/>
      <c r="H218" s="214"/>
      <c r="I218" s="214"/>
      <c r="J218" s="214"/>
      <c r="K218" s="149"/>
      <c r="L218" s="149"/>
      <c r="M218" s="149"/>
      <c r="N218" s="149"/>
    </row>
    <row r="219" spans="1:14" ht="12.75">
      <c r="A219" s="148"/>
      <c r="B219" s="148"/>
      <c r="C219" s="148"/>
      <c r="D219" s="148"/>
      <c r="E219" s="214"/>
      <c r="F219" s="214"/>
      <c r="G219" s="214"/>
      <c r="H219" s="214"/>
      <c r="I219" s="214"/>
      <c r="J219" s="214"/>
      <c r="K219" s="149"/>
      <c r="L219" s="149"/>
      <c r="M219" s="149"/>
      <c r="N219" s="149"/>
    </row>
    <row r="220" spans="1:14" ht="12.75">
      <c r="A220" s="148"/>
      <c r="B220" s="148"/>
      <c r="C220" s="148"/>
      <c r="D220" s="148"/>
      <c r="E220" s="214"/>
      <c r="F220" s="214"/>
      <c r="G220" s="214"/>
      <c r="H220" s="214"/>
      <c r="I220" s="214"/>
      <c r="J220" s="214"/>
      <c r="K220" s="149"/>
      <c r="L220" s="149"/>
      <c r="M220" s="149"/>
      <c r="N220" s="149"/>
    </row>
    <row r="221" spans="1:14" ht="12.75">
      <c r="A221" s="148"/>
      <c r="B221" s="148"/>
      <c r="C221" s="148"/>
      <c r="D221" s="148"/>
      <c r="E221" s="214"/>
      <c r="F221" s="214"/>
      <c r="G221" s="214"/>
      <c r="H221" s="214"/>
      <c r="I221" s="214"/>
      <c r="J221" s="214"/>
      <c r="K221" s="149"/>
      <c r="L221" s="149"/>
      <c r="M221" s="149"/>
      <c r="N221" s="149"/>
    </row>
    <row r="222" spans="1:14" ht="12.75">
      <c r="A222" s="148"/>
      <c r="B222" s="148"/>
      <c r="C222" s="148"/>
      <c r="D222" s="148"/>
      <c r="E222" s="214"/>
      <c r="F222" s="214"/>
      <c r="G222" s="214"/>
      <c r="H222" s="214"/>
      <c r="I222" s="214"/>
      <c r="J222" s="214"/>
      <c r="K222" s="149"/>
      <c r="L222" s="149"/>
      <c r="M222" s="149"/>
      <c r="N222" s="149"/>
    </row>
    <row r="223" spans="1:14" ht="12.75">
      <c r="A223" s="148"/>
      <c r="B223" s="148"/>
      <c r="C223" s="148"/>
      <c r="D223" s="148"/>
      <c r="E223" s="214"/>
      <c r="F223" s="214"/>
      <c r="G223" s="214"/>
      <c r="H223" s="214"/>
      <c r="I223" s="214"/>
      <c r="J223" s="214"/>
      <c r="K223" s="149"/>
      <c r="L223" s="149"/>
      <c r="M223" s="149"/>
      <c r="N223" s="149"/>
    </row>
    <row r="224" spans="1:14" ht="12.75">
      <c r="A224" s="148"/>
      <c r="B224" s="148"/>
      <c r="C224" s="148"/>
      <c r="D224" s="148"/>
      <c r="E224" s="214"/>
      <c r="F224" s="214"/>
      <c r="G224" s="214"/>
      <c r="H224" s="214"/>
      <c r="I224" s="214"/>
      <c r="J224" s="214"/>
      <c r="K224" s="149"/>
      <c r="L224" s="149"/>
      <c r="M224" s="149"/>
      <c r="N224" s="149"/>
    </row>
    <row r="225" spans="1:14" ht="12.75">
      <c r="A225" s="148"/>
      <c r="B225" s="148"/>
      <c r="C225" s="148"/>
      <c r="D225" s="148"/>
      <c r="E225" s="214"/>
      <c r="F225" s="214"/>
      <c r="G225" s="214"/>
      <c r="H225" s="214"/>
      <c r="I225" s="214"/>
      <c r="J225" s="214"/>
      <c r="K225" s="149"/>
      <c r="L225" s="149"/>
      <c r="M225" s="149"/>
      <c r="N225" s="149"/>
    </row>
    <row r="226" spans="1:14" ht="12.75">
      <c r="A226" s="148"/>
      <c r="B226" s="148"/>
      <c r="C226" s="148"/>
      <c r="D226" s="148"/>
      <c r="E226" s="214"/>
      <c r="F226" s="214"/>
      <c r="G226" s="214"/>
      <c r="H226" s="214"/>
      <c r="I226" s="214"/>
      <c r="J226" s="214"/>
      <c r="K226" s="149"/>
      <c r="L226" s="149"/>
      <c r="M226" s="149"/>
      <c r="N226" s="149"/>
    </row>
    <row r="227" spans="1:14" ht="12.75">
      <c r="A227" s="148"/>
      <c r="B227" s="148"/>
      <c r="C227" s="148"/>
      <c r="D227" s="148"/>
      <c r="E227" s="214"/>
      <c r="F227" s="214"/>
      <c r="G227" s="214"/>
      <c r="H227" s="214"/>
      <c r="I227" s="214"/>
      <c r="J227" s="214"/>
      <c r="K227" s="149"/>
      <c r="L227" s="149"/>
      <c r="M227" s="149"/>
      <c r="N227" s="149"/>
    </row>
    <row r="228" spans="1:14" ht="12.75">
      <c r="A228" s="148"/>
      <c r="B228" s="148"/>
      <c r="C228" s="148"/>
      <c r="D228" s="148"/>
      <c r="E228" s="214"/>
      <c r="F228" s="214"/>
      <c r="G228" s="214"/>
      <c r="H228" s="214"/>
      <c r="I228" s="214"/>
      <c r="J228" s="214"/>
      <c r="K228" s="149"/>
      <c r="L228" s="149"/>
      <c r="M228" s="149"/>
      <c r="N228" s="149"/>
    </row>
    <row r="229" spans="1:14" ht="12.75">
      <c r="A229" s="148"/>
      <c r="B229" s="148"/>
      <c r="C229" s="148"/>
      <c r="D229" s="148"/>
      <c r="E229" s="214"/>
      <c r="F229" s="214"/>
      <c r="G229" s="214"/>
      <c r="H229" s="214"/>
      <c r="I229" s="214"/>
      <c r="J229" s="214"/>
      <c r="K229" s="149"/>
      <c r="L229" s="149"/>
      <c r="M229" s="149"/>
      <c r="N229" s="149"/>
    </row>
    <row r="230" spans="1:14" ht="12.75">
      <c r="A230" s="148"/>
      <c r="B230" s="148"/>
      <c r="C230" s="148"/>
      <c r="D230" s="148"/>
      <c r="E230" s="214"/>
      <c r="F230" s="214"/>
      <c r="G230" s="214"/>
      <c r="H230" s="214"/>
      <c r="I230" s="214"/>
      <c r="J230" s="214"/>
      <c r="K230" s="149"/>
      <c r="L230" s="149"/>
      <c r="M230" s="149"/>
      <c r="N230" s="149"/>
    </row>
    <row r="231" spans="1:14" ht="12.75">
      <c r="A231" s="148"/>
      <c r="B231" s="148"/>
      <c r="C231" s="148"/>
      <c r="D231" s="148"/>
      <c r="E231" s="214"/>
      <c r="F231" s="214"/>
      <c r="G231" s="214"/>
      <c r="H231" s="214"/>
      <c r="I231" s="214"/>
      <c r="J231" s="214"/>
      <c r="K231" s="149"/>
      <c r="L231" s="149"/>
      <c r="M231" s="149"/>
      <c r="N231" s="149"/>
    </row>
    <row r="232" spans="1:14" ht="12.75">
      <c r="A232" s="148"/>
      <c r="B232" s="148"/>
      <c r="C232" s="148"/>
      <c r="D232" s="148"/>
      <c r="E232" s="214"/>
      <c r="F232" s="214"/>
      <c r="G232" s="214"/>
      <c r="H232" s="214"/>
      <c r="I232" s="214"/>
      <c r="J232" s="214"/>
      <c r="K232" s="149"/>
      <c r="L232" s="149"/>
      <c r="M232" s="149"/>
      <c r="N232" s="149"/>
    </row>
    <row r="233" spans="1:14" ht="12.75">
      <c r="A233" s="148"/>
      <c r="B233" s="148"/>
      <c r="C233" s="148"/>
      <c r="D233" s="148"/>
      <c r="E233" s="214"/>
      <c r="F233" s="214"/>
      <c r="G233" s="214"/>
      <c r="H233" s="214"/>
      <c r="I233" s="214"/>
      <c r="J233" s="214"/>
      <c r="K233" s="149"/>
      <c r="L233" s="149"/>
      <c r="M233" s="149"/>
      <c r="N233" s="149"/>
    </row>
    <row r="234" spans="1:14" ht="12.75">
      <c r="A234" s="148"/>
      <c r="B234" s="148"/>
      <c r="C234" s="148"/>
      <c r="D234" s="148"/>
      <c r="E234" s="214"/>
      <c r="F234" s="214"/>
      <c r="G234" s="214"/>
      <c r="H234" s="214"/>
      <c r="I234" s="214"/>
      <c r="J234" s="214"/>
      <c r="K234" s="149"/>
      <c r="L234" s="149"/>
      <c r="M234" s="149"/>
      <c r="N234" s="149"/>
    </row>
    <row r="235" spans="1:14" ht="12.75">
      <c r="A235" s="148"/>
      <c r="B235" s="148"/>
      <c r="C235" s="148"/>
      <c r="D235" s="148"/>
      <c r="E235" s="214"/>
      <c r="F235" s="214"/>
      <c r="G235" s="214"/>
      <c r="H235" s="214"/>
      <c r="I235" s="214"/>
      <c r="J235" s="214"/>
      <c r="K235" s="149"/>
      <c r="L235" s="149"/>
      <c r="M235" s="149"/>
      <c r="N235" s="149"/>
    </row>
    <row r="236" spans="1:14" ht="12.75">
      <c r="A236" s="148"/>
      <c r="B236" s="148"/>
      <c r="C236" s="148"/>
      <c r="D236" s="148"/>
      <c r="E236" s="214"/>
      <c r="F236" s="214"/>
      <c r="G236" s="214"/>
      <c r="H236" s="214"/>
      <c r="I236" s="214"/>
      <c r="J236" s="214"/>
      <c r="K236" s="149"/>
      <c r="L236" s="149"/>
      <c r="M236" s="149"/>
      <c r="N236" s="149"/>
    </row>
    <row r="237" spans="1:14" ht="12.75">
      <c r="A237" s="148"/>
      <c r="B237" s="148"/>
      <c r="C237" s="148"/>
      <c r="D237" s="148"/>
      <c r="E237" s="214"/>
      <c r="F237" s="214"/>
      <c r="G237" s="214"/>
      <c r="H237" s="214"/>
      <c r="I237" s="214"/>
      <c r="J237" s="214"/>
      <c r="K237" s="149"/>
      <c r="L237" s="149"/>
      <c r="M237" s="149"/>
      <c r="N237" s="149"/>
    </row>
    <row r="238" spans="1:14" ht="12.75">
      <c r="A238" s="148"/>
      <c r="B238" s="148"/>
      <c r="C238" s="148"/>
      <c r="D238" s="148"/>
      <c r="E238" s="214"/>
      <c r="F238" s="214"/>
      <c r="G238" s="214"/>
      <c r="H238" s="214"/>
      <c r="I238" s="214"/>
      <c r="J238" s="214"/>
      <c r="K238" s="149"/>
      <c r="L238" s="149"/>
      <c r="M238" s="149"/>
      <c r="N238" s="149"/>
    </row>
    <row r="239" spans="1:14" ht="12.75">
      <c r="A239" s="148"/>
      <c r="B239" s="148"/>
      <c r="C239" s="148"/>
      <c r="D239" s="148"/>
      <c r="E239" s="214"/>
      <c r="F239" s="214"/>
      <c r="G239" s="214"/>
      <c r="H239" s="214"/>
      <c r="I239" s="214"/>
      <c r="J239" s="214"/>
      <c r="K239" s="149"/>
      <c r="L239" s="149"/>
      <c r="M239" s="149"/>
      <c r="N239" s="149"/>
    </row>
    <row r="240" spans="1:14" ht="12.75">
      <c r="A240" s="148"/>
      <c r="B240" s="148"/>
      <c r="C240" s="148"/>
      <c r="D240" s="148"/>
      <c r="E240" s="214"/>
      <c r="F240" s="214"/>
      <c r="G240" s="214"/>
      <c r="H240" s="214"/>
      <c r="I240" s="214"/>
      <c r="J240" s="214"/>
      <c r="K240" s="149"/>
      <c r="L240" s="149"/>
      <c r="M240" s="149"/>
      <c r="N240" s="149"/>
    </row>
    <row r="241" spans="1:14" ht="12.75">
      <c r="A241" s="148"/>
      <c r="B241" s="148"/>
      <c r="C241" s="148"/>
      <c r="D241" s="148"/>
      <c r="E241" s="214"/>
      <c r="F241" s="214"/>
      <c r="G241" s="214"/>
      <c r="H241" s="214"/>
      <c r="I241" s="214"/>
      <c r="J241" s="214"/>
      <c r="K241" s="149"/>
      <c r="L241" s="149"/>
      <c r="M241" s="149"/>
      <c r="N241" s="149"/>
    </row>
    <row r="242" spans="1:14" ht="12.75">
      <c r="A242" s="148"/>
      <c r="B242" s="148"/>
      <c r="C242" s="148"/>
      <c r="D242" s="148"/>
      <c r="E242" s="214"/>
      <c r="F242" s="214"/>
      <c r="G242" s="214"/>
      <c r="H242" s="214"/>
      <c r="I242" s="214"/>
      <c r="J242" s="214"/>
      <c r="K242" s="149"/>
      <c r="L242" s="149"/>
      <c r="M242" s="149"/>
      <c r="N242" s="149"/>
    </row>
    <row r="243" spans="1:14" ht="12.75">
      <c r="A243" s="148"/>
      <c r="B243" s="148"/>
      <c r="C243" s="148"/>
      <c r="D243" s="148"/>
      <c r="E243" s="214"/>
      <c r="F243" s="214"/>
      <c r="G243" s="214"/>
      <c r="H243" s="214"/>
      <c r="I243" s="214"/>
      <c r="J243" s="214"/>
      <c r="K243" s="149"/>
      <c r="L243" s="149"/>
      <c r="M243" s="149"/>
      <c r="N243" s="149"/>
    </row>
    <row r="244" spans="1:14" ht="12.75">
      <c r="A244" s="148"/>
      <c r="B244" s="148"/>
      <c r="C244" s="148"/>
      <c r="D244" s="148"/>
      <c r="E244" s="214"/>
      <c r="F244" s="214"/>
      <c r="G244" s="214"/>
      <c r="H244" s="214"/>
      <c r="I244" s="214"/>
      <c r="J244" s="214"/>
      <c r="K244" s="149"/>
      <c r="L244" s="149"/>
      <c r="M244" s="149"/>
      <c r="N244" s="149"/>
    </row>
    <row r="245" spans="1:14" ht="12.75">
      <c r="A245" s="148"/>
      <c r="B245" s="148"/>
      <c r="C245" s="148"/>
      <c r="D245" s="148"/>
      <c r="E245" s="214"/>
      <c r="F245" s="214"/>
      <c r="G245" s="214"/>
      <c r="H245" s="214"/>
      <c r="I245" s="214"/>
      <c r="J245" s="214"/>
      <c r="K245" s="149"/>
      <c r="L245" s="149"/>
      <c r="M245" s="149"/>
      <c r="N245" s="149"/>
    </row>
    <row r="246" spans="1:14" ht="12.75">
      <c r="A246" s="148"/>
      <c r="B246" s="148"/>
      <c r="C246" s="148"/>
      <c r="D246" s="148"/>
      <c r="E246" s="214"/>
      <c r="F246" s="214"/>
      <c r="G246" s="214"/>
      <c r="H246" s="214"/>
      <c r="I246" s="214"/>
      <c r="J246" s="214"/>
      <c r="K246" s="149"/>
      <c r="L246" s="149"/>
      <c r="M246" s="149"/>
      <c r="N246" s="149"/>
    </row>
    <row r="247" spans="1:14" ht="12.75">
      <c r="A247" s="148"/>
      <c r="B247" s="148"/>
      <c r="C247" s="148"/>
      <c r="D247" s="148"/>
      <c r="E247" s="214"/>
      <c r="F247" s="214"/>
      <c r="G247" s="214"/>
      <c r="H247" s="214"/>
      <c r="I247" s="214"/>
      <c r="J247" s="214"/>
      <c r="K247" s="149"/>
      <c r="L247" s="149"/>
      <c r="M247" s="149"/>
      <c r="N247" s="149"/>
    </row>
    <row r="248" spans="1:14" ht="12.75">
      <c r="A248" s="148"/>
      <c r="B248" s="148"/>
      <c r="C248" s="148"/>
      <c r="D248" s="148"/>
      <c r="E248" s="214"/>
      <c r="F248" s="214"/>
      <c r="G248" s="214"/>
      <c r="H248" s="214"/>
      <c r="I248" s="214"/>
      <c r="J248" s="214"/>
      <c r="K248" s="149"/>
      <c r="L248" s="149"/>
      <c r="M248" s="149"/>
      <c r="N248" s="149"/>
    </row>
    <row r="249" spans="1:14" ht="12.75">
      <c r="A249" s="148"/>
      <c r="B249" s="148"/>
      <c r="C249" s="148"/>
      <c r="D249" s="148"/>
      <c r="E249" s="214"/>
      <c r="F249" s="214"/>
      <c r="G249" s="214"/>
      <c r="H249" s="214"/>
      <c r="I249" s="214"/>
      <c r="J249" s="214"/>
      <c r="K249" s="149"/>
      <c r="L249" s="149"/>
      <c r="M249" s="149"/>
      <c r="N249" s="149"/>
    </row>
    <row r="250" spans="1:14" ht="12.75">
      <c r="A250" s="148"/>
      <c r="B250" s="148"/>
      <c r="C250" s="148"/>
      <c r="D250" s="148"/>
      <c r="E250" s="214"/>
      <c r="F250" s="214"/>
      <c r="G250" s="214"/>
      <c r="H250" s="214"/>
      <c r="I250" s="214"/>
      <c r="J250" s="214"/>
      <c r="K250" s="149"/>
      <c r="L250" s="149"/>
      <c r="M250" s="149"/>
      <c r="N250" s="149"/>
    </row>
    <row r="251" spans="1:14" ht="12.75">
      <c r="A251" s="148"/>
      <c r="B251" s="148"/>
      <c r="C251" s="148"/>
      <c r="D251" s="148"/>
      <c r="E251" s="214"/>
      <c r="F251" s="214"/>
      <c r="G251" s="214"/>
      <c r="H251" s="214"/>
      <c r="I251" s="214"/>
      <c r="J251" s="214"/>
      <c r="K251" s="149"/>
      <c r="L251" s="149"/>
      <c r="M251" s="149"/>
      <c r="N251" s="149"/>
    </row>
    <row r="252" spans="1:14" ht="12.75">
      <c r="A252" s="148"/>
      <c r="B252" s="148"/>
      <c r="C252" s="148"/>
      <c r="D252" s="148"/>
      <c r="E252" s="214"/>
      <c r="F252" s="214"/>
      <c r="G252" s="214"/>
      <c r="H252" s="214"/>
      <c r="I252" s="214"/>
      <c r="J252" s="214"/>
      <c r="K252" s="149"/>
      <c r="L252" s="149"/>
      <c r="M252" s="149"/>
      <c r="N252" s="149"/>
    </row>
    <row r="253" spans="1:14" ht="12.75">
      <c r="A253" s="148"/>
      <c r="B253" s="148"/>
      <c r="C253" s="148"/>
      <c r="D253" s="148"/>
      <c r="E253" s="214"/>
      <c r="F253" s="214"/>
      <c r="G253" s="214"/>
      <c r="H253" s="214"/>
      <c r="I253" s="214"/>
      <c r="J253" s="214"/>
      <c r="K253" s="149"/>
      <c r="L253" s="149"/>
      <c r="M253" s="149"/>
      <c r="N253" s="149"/>
    </row>
    <row r="254" spans="1:14" ht="12.75">
      <c r="A254" s="148"/>
      <c r="B254" s="148"/>
      <c r="C254" s="148"/>
      <c r="D254" s="148"/>
      <c r="E254" s="214"/>
      <c r="F254" s="214"/>
      <c r="G254" s="214"/>
      <c r="H254" s="214"/>
      <c r="I254" s="214"/>
      <c r="J254" s="214"/>
      <c r="K254" s="149"/>
      <c r="L254" s="149"/>
      <c r="M254" s="149"/>
      <c r="N254" s="149"/>
    </row>
    <row r="255" spans="1:14" ht="12.75">
      <c r="A255" s="148"/>
      <c r="B255" s="148"/>
      <c r="C255" s="148"/>
      <c r="D255" s="148"/>
      <c r="E255" s="214"/>
      <c r="F255" s="214"/>
      <c r="G255" s="214"/>
      <c r="H255" s="214"/>
      <c r="I255" s="214"/>
      <c r="J255" s="214"/>
      <c r="K255" s="149"/>
      <c r="L255" s="149"/>
      <c r="M255" s="149"/>
      <c r="N255" s="149"/>
    </row>
    <row r="256" spans="1:14" ht="12.75">
      <c r="A256" s="148"/>
      <c r="B256" s="148"/>
      <c r="C256" s="148"/>
      <c r="D256" s="148"/>
      <c r="E256" s="214"/>
      <c r="F256" s="214"/>
      <c r="G256" s="214"/>
      <c r="H256" s="214"/>
      <c r="I256" s="214"/>
      <c r="J256" s="214"/>
      <c r="K256" s="149"/>
      <c r="L256" s="149"/>
      <c r="M256" s="149"/>
      <c r="N256" s="149"/>
    </row>
    <row r="257" spans="1:14" ht="12.75">
      <c r="A257" s="148"/>
      <c r="B257" s="148"/>
      <c r="C257" s="148"/>
      <c r="D257" s="148"/>
      <c r="E257" s="214"/>
      <c r="F257" s="214"/>
      <c r="G257" s="214"/>
      <c r="H257" s="214"/>
      <c r="I257" s="214"/>
      <c r="J257" s="214"/>
      <c r="K257" s="149"/>
      <c r="L257" s="149"/>
      <c r="M257" s="149"/>
      <c r="N257" s="149"/>
    </row>
    <row r="258" spans="1:14" ht="12.75">
      <c r="A258" s="148"/>
      <c r="B258" s="148"/>
      <c r="C258" s="148"/>
      <c r="D258" s="148"/>
      <c r="E258" s="214"/>
      <c r="F258" s="214"/>
      <c r="G258" s="214"/>
      <c r="H258" s="214"/>
      <c r="I258" s="214"/>
      <c r="J258" s="214"/>
      <c r="K258" s="149"/>
      <c r="L258" s="149"/>
      <c r="M258" s="149"/>
      <c r="N258" s="149"/>
    </row>
    <row r="259" spans="1:14" ht="12.75">
      <c r="A259" s="148"/>
      <c r="B259" s="148"/>
      <c r="C259" s="148"/>
      <c r="D259" s="148"/>
      <c r="E259" s="214"/>
      <c r="F259" s="214"/>
      <c r="G259" s="214"/>
      <c r="H259" s="214"/>
      <c r="I259" s="214"/>
      <c r="J259" s="214"/>
      <c r="K259" s="149"/>
      <c r="L259" s="149"/>
      <c r="M259" s="149"/>
      <c r="N259" s="149"/>
    </row>
    <row r="260" spans="1:14" ht="12.75">
      <c r="A260" s="148"/>
      <c r="B260" s="148"/>
      <c r="C260" s="148"/>
      <c r="D260" s="148"/>
      <c r="E260" s="214"/>
      <c r="F260" s="214"/>
      <c r="G260" s="214"/>
      <c r="H260" s="214"/>
      <c r="I260" s="214"/>
      <c r="J260" s="214"/>
      <c r="K260" s="149"/>
      <c r="L260" s="149"/>
      <c r="M260" s="149"/>
      <c r="N260" s="149"/>
    </row>
    <row r="261" spans="1:14" ht="12.75">
      <c r="A261" s="148"/>
      <c r="B261" s="148"/>
      <c r="C261" s="148"/>
      <c r="D261" s="148"/>
      <c r="E261" s="214"/>
      <c r="F261" s="214"/>
      <c r="G261" s="214"/>
      <c r="H261" s="214"/>
      <c r="I261" s="214"/>
      <c r="J261" s="214"/>
      <c r="K261" s="149"/>
      <c r="L261" s="149"/>
      <c r="M261" s="149"/>
      <c r="N261" s="149"/>
    </row>
    <row r="262" spans="1:14" ht="12.75">
      <c r="A262" s="148"/>
      <c r="B262" s="148"/>
      <c r="C262" s="148"/>
      <c r="D262" s="148"/>
      <c r="E262" s="214"/>
      <c r="F262" s="214"/>
      <c r="G262" s="214"/>
      <c r="H262" s="214"/>
      <c r="I262" s="214"/>
      <c r="J262" s="214"/>
      <c r="K262" s="149"/>
      <c r="L262" s="149"/>
      <c r="M262" s="149"/>
      <c r="N262" s="149"/>
    </row>
    <row r="263" spans="1:14" ht="12.75">
      <c r="A263" s="148"/>
      <c r="B263" s="148"/>
      <c r="C263" s="148"/>
      <c r="D263" s="148"/>
      <c r="E263" s="214"/>
      <c r="F263" s="214"/>
      <c r="G263" s="214"/>
      <c r="H263" s="214"/>
      <c r="I263" s="214"/>
      <c r="J263" s="214"/>
      <c r="K263" s="149"/>
      <c r="L263" s="149"/>
      <c r="M263" s="149"/>
      <c r="N263" s="149"/>
    </row>
    <row r="264" spans="1:14" ht="12.75">
      <c r="A264" s="148"/>
      <c r="B264" s="148"/>
      <c r="C264" s="148"/>
      <c r="D264" s="148"/>
      <c r="E264" s="214"/>
      <c r="F264" s="214"/>
      <c r="G264" s="214"/>
      <c r="H264" s="214"/>
      <c r="I264" s="214"/>
      <c r="J264" s="214"/>
      <c r="K264" s="149"/>
      <c r="L264" s="149"/>
      <c r="M264" s="149"/>
      <c r="N264" s="149"/>
    </row>
    <row r="265" spans="1:14" ht="12.75">
      <c r="A265" s="148"/>
      <c r="B265" s="148"/>
      <c r="C265" s="148"/>
      <c r="D265" s="148"/>
      <c r="E265" s="214"/>
      <c r="F265" s="214"/>
      <c r="G265" s="214"/>
      <c r="H265" s="214"/>
      <c r="I265" s="214"/>
      <c r="J265" s="214"/>
      <c r="K265" s="149"/>
      <c r="L265" s="149"/>
      <c r="M265" s="149"/>
      <c r="N265" s="149"/>
    </row>
    <row r="266" spans="1:14" ht="12.75">
      <c r="A266" s="148"/>
      <c r="B266" s="148"/>
      <c r="C266" s="148"/>
      <c r="D266" s="148"/>
      <c r="E266" s="214"/>
      <c r="F266" s="214"/>
      <c r="G266" s="214"/>
      <c r="H266" s="214"/>
      <c r="I266" s="214"/>
      <c r="J266" s="214"/>
      <c r="K266" s="149"/>
      <c r="L266" s="149"/>
      <c r="M266" s="149"/>
      <c r="N266" s="149"/>
    </row>
    <row r="267" spans="1:14" ht="12.75">
      <c r="A267" s="148"/>
      <c r="B267" s="148"/>
      <c r="C267" s="148"/>
      <c r="D267" s="148"/>
      <c r="E267" s="214"/>
      <c r="F267" s="214"/>
      <c r="G267" s="214"/>
      <c r="H267" s="214"/>
      <c r="I267" s="214"/>
      <c r="J267" s="214"/>
      <c r="K267" s="149"/>
      <c r="L267" s="149"/>
      <c r="M267" s="149"/>
      <c r="N267" s="149"/>
    </row>
    <row r="268" spans="1:14" ht="12.75">
      <c r="A268" s="148"/>
      <c r="B268" s="148"/>
      <c r="C268" s="148"/>
      <c r="D268" s="148"/>
      <c r="E268" s="214"/>
      <c r="F268" s="214"/>
      <c r="G268" s="214"/>
      <c r="H268" s="214"/>
      <c r="I268" s="214"/>
      <c r="J268" s="214"/>
      <c r="K268" s="149"/>
      <c r="L268" s="149"/>
      <c r="M268" s="149"/>
      <c r="N268" s="149"/>
    </row>
    <row r="269" spans="1:14" ht="12.75">
      <c r="A269" s="148"/>
      <c r="B269" s="148"/>
      <c r="C269" s="148"/>
      <c r="D269" s="148"/>
      <c r="E269" s="214"/>
      <c r="F269" s="214"/>
      <c r="G269" s="214"/>
      <c r="H269" s="214"/>
      <c r="I269" s="214"/>
      <c r="J269" s="214"/>
      <c r="K269" s="149"/>
      <c r="L269" s="149"/>
      <c r="M269" s="149"/>
      <c r="N269" s="149"/>
    </row>
    <row r="270" spans="1:14" ht="12.75">
      <c r="A270" s="148"/>
      <c r="B270" s="148"/>
      <c r="C270" s="148"/>
      <c r="D270" s="148"/>
      <c r="E270" s="214"/>
      <c r="F270" s="214"/>
      <c r="G270" s="214"/>
      <c r="H270" s="214"/>
      <c r="I270" s="214"/>
      <c r="J270" s="214"/>
      <c r="K270" s="149"/>
      <c r="L270" s="149"/>
      <c r="M270" s="149"/>
      <c r="N270" s="149"/>
    </row>
    <row r="271" spans="1:14" ht="12.75">
      <c r="A271" s="148"/>
      <c r="B271" s="148"/>
      <c r="C271" s="148"/>
      <c r="D271" s="148"/>
      <c r="E271" s="214"/>
      <c r="F271" s="214"/>
      <c r="G271" s="214"/>
      <c r="H271" s="214"/>
      <c r="I271" s="214"/>
      <c r="J271" s="214"/>
      <c r="K271" s="149"/>
      <c r="L271" s="149"/>
      <c r="M271" s="149"/>
      <c r="N271" s="149"/>
    </row>
    <row r="272" spans="1:14" ht="12.75">
      <c r="A272" s="148"/>
      <c r="B272" s="148"/>
      <c r="C272" s="148"/>
      <c r="D272" s="148"/>
      <c r="E272" s="214"/>
      <c r="F272" s="214"/>
      <c r="G272" s="214"/>
      <c r="H272" s="214"/>
      <c r="I272" s="214"/>
      <c r="J272" s="214"/>
      <c r="K272" s="149"/>
      <c r="L272" s="149"/>
      <c r="M272" s="149"/>
      <c r="N272" s="149"/>
    </row>
    <row r="273" spans="1:14" ht="12.75">
      <c r="A273" s="148"/>
      <c r="B273" s="148"/>
      <c r="C273" s="148"/>
      <c r="D273" s="148"/>
      <c r="E273" s="214"/>
      <c r="F273" s="214"/>
      <c r="G273" s="214"/>
      <c r="H273" s="214"/>
      <c r="I273" s="214"/>
      <c r="J273" s="214"/>
      <c r="K273" s="149"/>
      <c r="L273" s="149"/>
      <c r="M273" s="149"/>
      <c r="N273" s="149"/>
    </row>
    <row r="274" spans="1:14" ht="12.75">
      <c r="A274" s="148"/>
      <c r="B274" s="148"/>
      <c r="C274" s="148"/>
      <c r="D274" s="148"/>
      <c r="E274" s="214"/>
      <c r="F274" s="214"/>
      <c r="G274" s="214"/>
      <c r="H274" s="214"/>
      <c r="I274" s="214"/>
      <c r="J274" s="214"/>
      <c r="K274" s="149"/>
      <c r="L274" s="149"/>
      <c r="M274" s="149"/>
      <c r="N274" s="149"/>
    </row>
    <row r="275" spans="1:14" ht="12.75">
      <c r="A275" s="148"/>
      <c r="B275" s="148"/>
      <c r="C275" s="148"/>
      <c r="D275" s="148"/>
      <c r="E275" s="214"/>
      <c r="F275" s="214"/>
      <c r="G275" s="214"/>
      <c r="H275" s="214"/>
      <c r="I275" s="214"/>
      <c r="J275" s="214"/>
      <c r="K275" s="149"/>
      <c r="L275" s="149"/>
      <c r="M275" s="149"/>
      <c r="N275" s="149"/>
    </row>
    <row r="276" spans="1:14" ht="12.75">
      <c r="A276" s="148"/>
      <c r="B276" s="148"/>
      <c r="C276" s="148"/>
      <c r="D276" s="148"/>
      <c r="E276" s="214"/>
      <c r="F276" s="214"/>
      <c r="G276" s="214"/>
      <c r="H276" s="214"/>
      <c r="I276" s="214"/>
      <c r="J276" s="214"/>
      <c r="K276" s="149"/>
      <c r="L276" s="149"/>
      <c r="M276" s="149"/>
      <c r="N276" s="149"/>
    </row>
    <row r="277" spans="1:14" ht="12.75">
      <c r="A277" s="148"/>
      <c r="B277" s="148"/>
      <c r="C277" s="148"/>
      <c r="D277" s="148"/>
      <c r="E277" s="214"/>
      <c r="F277" s="214"/>
      <c r="G277" s="214"/>
      <c r="H277" s="214"/>
      <c r="I277" s="214"/>
      <c r="J277" s="214"/>
      <c r="K277" s="149"/>
      <c r="L277" s="149"/>
      <c r="M277" s="149"/>
      <c r="N277" s="149"/>
    </row>
    <row r="278" spans="1:14" ht="12.75">
      <c r="A278" s="148"/>
      <c r="B278" s="148"/>
      <c r="C278" s="148"/>
      <c r="D278" s="148"/>
      <c r="E278" s="214"/>
      <c r="F278" s="214"/>
      <c r="G278" s="214"/>
      <c r="H278" s="214"/>
      <c r="I278" s="214"/>
      <c r="J278" s="214"/>
      <c r="K278" s="149"/>
      <c r="L278" s="149"/>
      <c r="M278" s="149"/>
      <c r="N278" s="149"/>
    </row>
    <row r="279" spans="1:14" ht="12.75">
      <c r="A279" s="148"/>
      <c r="B279" s="148"/>
      <c r="C279" s="148"/>
      <c r="D279" s="148"/>
      <c r="E279" s="214"/>
      <c r="F279" s="214"/>
      <c r="G279" s="214"/>
      <c r="H279" s="214"/>
      <c r="I279" s="214"/>
      <c r="J279" s="214"/>
      <c r="K279" s="149"/>
      <c r="L279" s="149"/>
      <c r="M279" s="149"/>
      <c r="N279" s="149"/>
    </row>
    <row r="280" spans="1:14" ht="12.75">
      <c r="A280" s="148"/>
      <c r="B280" s="148"/>
      <c r="C280" s="148"/>
      <c r="D280" s="148"/>
      <c r="E280" s="214"/>
      <c r="F280" s="214"/>
      <c r="G280" s="214"/>
      <c r="H280" s="214"/>
      <c r="I280" s="214"/>
      <c r="J280" s="214"/>
      <c r="K280" s="149"/>
      <c r="L280" s="149"/>
      <c r="M280" s="149"/>
      <c r="N280" s="149"/>
    </row>
    <row r="281" spans="1:14" ht="12.75">
      <c r="A281" s="148"/>
      <c r="B281" s="148"/>
      <c r="C281" s="148"/>
      <c r="D281" s="148"/>
      <c r="E281" s="214"/>
      <c r="F281" s="214"/>
      <c r="G281" s="214"/>
      <c r="H281" s="214"/>
      <c r="I281" s="214"/>
      <c r="J281" s="214"/>
      <c r="K281" s="149"/>
      <c r="L281" s="149"/>
      <c r="M281" s="149"/>
      <c r="N281" s="149"/>
    </row>
    <row r="282" spans="1:14" ht="12.75">
      <c r="A282" s="148"/>
      <c r="B282" s="148"/>
      <c r="C282" s="148"/>
      <c r="D282" s="148"/>
      <c r="E282" s="214"/>
      <c r="F282" s="214"/>
      <c r="G282" s="214"/>
      <c r="H282" s="214"/>
      <c r="I282" s="214"/>
      <c r="J282" s="214"/>
      <c r="K282" s="149"/>
      <c r="L282" s="149"/>
      <c r="M282" s="149"/>
      <c r="N282" s="149"/>
    </row>
    <row r="283" spans="1:14" ht="12.75">
      <c r="A283" s="148"/>
      <c r="B283" s="148"/>
      <c r="C283" s="148"/>
      <c r="D283" s="148"/>
      <c r="E283" s="214"/>
      <c r="F283" s="214"/>
      <c r="G283" s="214"/>
      <c r="H283" s="214"/>
      <c r="I283" s="214"/>
      <c r="J283" s="214"/>
      <c r="K283" s="149"/>
      <c r="L283" s="149"/>
      <c r="M283" s="149"/>
      <c r="N283" s="149"/>
    </row>
    <row r="284" spans="1:14" ht="12.75">
      <c r="A284" s="148"/>
      <c r="B284" s="148"/>
      <c r="C284" s="148"/>
      <c r="D284" s="148"/>
      <c r="E284" s="214"/>
      <c r="F284" s="214"/>
      <c r="G284" s="214"/>
      <c r="H284" s="214"/>
      <c r="I284" s="214"/>
      <c r="J284" s="214"/>
      <c r="K284" s="149"/>
      <c r="L284" s="149"/>
      <c r="M284" s="149"/>
      <c r="N284" s="149"/>
    </row>
    <row r="285" spans="1:14" ht="12.75">
      <c r="A285" s="148"/>
      <c r="B285" s="148"/>
      <c r="C285" s="148"/>
      <c r="D285" s="148"/>
      <c r="E285" s="214"/>
      <c r="F285" s="214"/>
      <c r="G285" s="214"/>
      <c r="H285" s="214"/>
      <c r="I285" s="214"/>
      <c r="J285" s="214"/>
      <c r="K285" s="149"/>
      <c r="L285" s="149"/>
      <c r="M285" s="149"/>
      <c r="N285" s="149"/>
    </row>
    <row r="286" spans="1:14" ht="12.75">
      <c r="A286" s="148"/>
      <c r="B286" s="148"/>
      <c r="C286" s="148"/>
      <c r="D286" s="148"/>
      <c r="E286" s="214"/>
      <c r="F286" s="214"/>
      <c r="G286" s="214"/>
      <c r="H286" s="214"/>
      <c r="I286" s="214"/>
      <c r="J286" s="214"/>
      <c r="K286" s="149"/>
      <c r="L286" s="149"/>
      <c r="M286" s="149"/>
      <c r="N286" s="149"/>
    </row>
    <row r="287" spans="1:14" ht="12.75">
      <c r="A287" s="148"/>
      <c r="B287" s="148"/>
      <c r="C287" s="148"/>
      <c r="D287" s="148"/>
      <c r="E287" s="214"/>
      <c r="F287" s="214"/>
      <c r="G287" s="214"/>
      <c r="H287" s="214"/>
      <c r="I287" s="214"/>
      <c r="J287" s="214"/>
      <c r="K287" s="149"/>
      <c r="L287" s="149"/>
      <c r="M287" s="149"/>
      <c r="N287" s="149"/>
    </row>
    <row r="288" spans="1:14" ht="12.75">
      <c r="A288" s="148"/>
      <c r="B288" s="148"/>
      <c r="C288" s="148"/>
      <c r="D288" s="148"/>
      <c r="E288" s="214"/>
      <c r="F288" s="214"/>
      <c r="G288" s="214"/>
      <c r="H288" s="214"/>
      <c r="I288" s="214"/>
      <c r="J288" s="214"/>
      <c r="K288" s="149"/>
      <c r="L288" s="149"/>
      <c r="M288" s="149"/>
      <c r="N288" s="149"/>
    </row>
    <row r="289" spans="1:14" ht="12.75">
      <c r="A289" s="148"/>
      <c r="B289" s="148"/>
      <c r="C289" s="148"/>
      <c r="D289" s="148"/>
      <c r="E289" s="214"/>
      <c r="F289" s="214"/>
      <c r="G289" s="214"/>
      <c r="H289" s="214"/>
      <c r="I289" s="214"/>
      <c r="J289" s="214"/>
      <c r="K289" s="149"/>
      <c r="L289" s="149"/>
      <c r="M289" s="149"/>
      <c r="N289" s="149"/>
    </row>
    <row r="290" spans="1:14" ht="12.75">
      <c r="A290" s="148"/>
      <c r="B290" s="148"/>
      <c r="C290" s="148"/>
      <c r="D290" s="148"/>
      <c r="E290" s="214"/>
      <c r="F290" s="214"/>
      <c r="G290" s="214"/>
      <c r="H290" s="214"/>
      <c r="I290" s="214"/>
      <c r="J290" s="214"/>
      <c r="K290" s="149"/>
      <c r="L290" s="149"/>
      <c r="M290" s="149"/>
      <c r="N290" s="149"/>
    </row>
    <row r="291" spans="1:14" ht="12.75">
      <c r="A291" s="148"/>
      <c r="B291" s="148"/>
      <c r="C291" s="148"/>
      <c r="D291" s="148"/>
      <c r="E291" s="214"/>
      <c r="F291" s="214"/>
      <c r="G291" s="214"/>
      <c r="H291" s="214"/>
      <c r="I291" s="214"/>
      <c r="J291" s="214"/>
      <c r="K291" s="149"/>
      <c r="L291" s="149"/>
      <c r="M291" s="149"/>
      <c r="N291" s="149"/>
    </row>
    <row r="292" spans="1:14" ht="12.75">
      <c r="A292" s="148"/>
      <c r="B292" s="148"/>
      <c r="C292" s="148"/>
      <c r="D292" s="148"/>
      <c r="E292" s="214"/>
      <c r="F292" s="214"/>
      <c r="G292" s="214"/>
      <c r="H292" s="214"/>
      <c r="I292" s="214"/>
      <c r="J292" s="214"/>
      <c r="K292" s="149"/>
      <c r="L292" s="149"/>
      <c r="M292" s="149"/>
      <c r="N292" s="149"/>
    </row>
    <row r="293" spans="1:14" ht="12.75">
      <c r="A293" s="148"/>
      <c r="B293" s="148"/>
      <c r="C293" s="148"/>
      <c r="D293" s="148"/>
      <c r="E293" s="214"/>
      <c r="F293" s="214"/>
      <c r="G293" s="214"/>
      <c r="H293" s="214"/>
      <c r="I293" s="214"/>
      <c r="J293" s="214"/>
      <c r="K293" s="149"/>
      <c r="L293" s="149"/>
      <c r="M293" s="149"/>
      <c r="N293" s="149"/>
    </row>
    <row r="294" spans="1:14" ht="12.75">
      <c r="A294" s="148"/>
      <c r="B294" s="148"/>
      <c r="C294" s="148"/>
      <c r="D294" s="148"/>
      <c r="E294" s="214"/>
      <c r="F294" s="214"/>
      <c r="G294" s="214"/>
      <c r="H294" s="214"/>
      <c r="I294" s="214"/>
      <c r="J294" s="214"/>
      <c r="K294" s="149"/>
      <c r="L294" s="149"/>
      <c r="M294" s="149"/>
      <c r="N294" s="149"/>
    </row>
    <row r="295" spans="1:14" ht="12.75">
      <c r="A295" s="148"/>
      <c r="B295" s="148"/>
      <c r="C295" s="148"/>
      <c r="D295" s="148"/>
      <c r="E295" s="214"/>
      <c r="F295" s="214"/>
      <c r="G295" s="214"/>
      <c r="H295" s="214"/>
      <c r="I295" s="214"/>
      <c r="J295" s="214"/>
      <c r="K295" s="149"/>
      <c r="L295" s="149"/>
      <c r="M295" s="149"/>
      <c r="N295" s="149"/>
    </row>
    <row r="296" spans="1:14" ht="12.75">
      <c r="A296" s="148"/>
      <c r="B296" s="148"/>
      <c r="C296" s="148"/>
      <c r="D296" s="148"/>
      <c r="E296" s="214"/>
      <c r="F296" s="214"/>
      <c r="G296" s="214"/>
      <c r="H296" s="214"/>
      <c r="I296" s="214"/>
      <c r="J296" s="214"/>
      <c r="K296" s="149"/>
      <c r="L296" s="149"/>
      <c r="M296" s="149"/>
      <c r="N296" s="149"/>
    </row>
    <row r="297" spans="1:14" ht="12.75">
      <c r="A297" s="148"/>
      <c r="B297" s="148"/>
      <c r="C297" s="148"/>
      <c r="D297" s="148"/>
      <c r="E297" s="214"/>
      <c r="F297" s="214"/>
      <c r="G297" s="214"/>
      <c r="H297" s="214"/>
      <c r="I297" s="214"/>
      <c r="J297" s="214"/>
      <c r="K297" s="149"/>
      <c r="L297" s="149"/>
      <c r="M297" s="149"/>
      <c r="N297" s="149"/>
    </row>
    <row r="298" spans="1:14" ht="12.75">
      <c r="A298" s="148"/>
      <c r="B298" s="148"/>
      <c r="C298" s="148"/>
      <c r="D298" s="148"/>
      <c r="E298" s="214"/>
      <c r="F298" s="214"/>
      <c r="G298" s="214"/>
      <c r="H298" s="214"/>
      <c r="I298" s="214"/>
      <c r="J298" s="214"/>
      <c r="K298" s="149"/>
      <c r="L298" s="149"/>
      <c r="M298" s="149"/>
      <c r="N298" s="149"/>
    </row>
    <row r="299" spans="1:14" ht="12.75">
      <c r="A299" s="148"/>
      <c r="B299" s="148"/>
      <c r="C299" s="148"/>
      <c r="D299" s="148"/>
      <c r="E299" s="214"/>
      <c r="F299" s="214"/>
      <c r="G299" s="214"/>
      <c r="H299" s="214"/>
      <c r="I299" s="214"/>
      <c r="J299" s="214"/>
      <c r="K299" s="149"/>
      <c r="L299" s="149"/>
      <c r="M299" s="149"/>
      <c r="N299" s="149"/>
    </row>
    <row r="300" spans="1:14" ht="12.75">
      <c r="A300" s="148"/>
      <c r="B300" s="148"/>
      <c r="C300" s="148"/>
      <c r="D300" s="148"/>
      <c r="E300" s="214"/>
      <c r="F300" s="214"/>
      <c r="G300" s="214"/>
      <c r="H300" s="214"/>
      <c r="I300" s="214"/>
      <c r="J300" s="214"/>
      <c r="K300" s="149"/>
      <c r="L300" s="149"/>
      <c r="M300" s="149"/>
      <c r="N300" s="149"/>
    </row>
    <row r="301" spans="1:14" ht="12.75">
      <c r="A301" s="148"/>
      <c r="B301" s="148"/>
      <c r="C301" s="148"/>
      <c r="D301" s="148"/>
      <c r="E301" s="214"/>
      <c r="F301" s="214"/>
      <c r="G301" s="214"/>
      <c r="H301" s="214"/>
      <c r="I301" s="214"/>
      <c r="J301" s="214"/>
      <c r="K301" s="149"/>
      <c r="L301" s="149"/>
      <c r="M301" s="149"/>
      <c r="N301" s="149"/>
    </row>
    <row r="302" spans="1:14" ht="12.75">
      <c r="A302" s="148"/>
      <c r="B302" s="148"/>
      <c r="C302" s="148"/>
      <c r="D302" s="148"/>
      <c r="E302" s="214"/>
      <c r="F302" s="214"/>
      <c r="G302" s="214"/>
      <c r="H302" s="214"/>
      <c r="I302" s="214"/>
      <c r="J302" s="214"/>
      <c r="K302" s="149"/>
      <c r="L302" s="149"/>
      <c r="M302" s="149"/>
      <c r="N302" s="149"/>
    </row>
    <row r="303" spans="1:14" ht="12.75">
      <c r="A303" s="148"/>
      <c r="B303" s="148"/>
      <c r="C303" s="148"/>
      <c r="D303" s="148"/>
      <c r="E303" s="214"/>
      <c r="F303" s="214"/>
      <c r="G303" s="214"/>
      <c r="H303" s="214"/>
      <c r="I303" s="214"/>
      <c r="J303" s="214"/>
      <c r="K303" s="149"/>
      <c r="L303" s="149"/>
      <c r="M303" s="149"/>
      <c r="N303" s="149"/>
    </row>
    <row r="304" spans="1:14" ht="12.75">
      <c r="A304" s="148"/>
      <c r="B304" s="148"/>
      <c r="C304" s="148"/>
      <c r="D304" s="148"/>
      <c r="E304" s="214"/>
      <c r="F304" s="214"/>
      <c r="G304" s="214"/>
      <c r="H304" s="214"/>
      <c r="I304" s="214"/>
      <c r="J304" s="214"/>
      <c r="K304" s="149"/>
      <c r="L304" s="149"/>
      <c r="M304" s="149"/>
      <c r="N304" s="149"/>
    </row>
    <row r="305" spans="1:14" ht="12.75">
      <c r="A305" s="148"/>
      <c r="B305" s="148"/>
      <c r="C305" s="148"/>
      <c r="D305" s="148"/>
      <c r="E305" s="214"/>
      <c r="F305" s="214"/>
      <c r="G305" s="214"/>
      <c r="H305" s="214"/>
      <c r="I305" s="214"/>
      <c r="J305" s="214"/>
      <c r="K305" s="149"/>
      <c r="L305" s="149"/>
      <c r="M305" s="149"/>
      <c r="N305" s="149"/>
    </row>
    <row r="306" spans="1:14" ht="12.75">
      <c r="A306" s="148"/>
      <c r="B306" s="148"/>
      <c r="C306" s="148"/>
      <c r="D306" s="148"/>
      <c r="E306" s="214"/>
      <c r="F306" s="214"/>
      <c r="G306" s="214"/>
      <c r="H306" s="214"/>
      <c r="I306" s="214"/>
      <c r="J306" s="214"/>
      <c r="K306" s="149"/>
      <c r="L306" s="149"/>
      <c r="M306" s="149"/>
      <c r="N306" s="149"/>
    </row>
    <row r="307" spans="1:14" ht="12.75">
      <c r="A307" s="148"/>
      <c r="B307" s="148"/>
      <c r="C307" s="148"/>
      <c r="D307" s="148"/>
      <c r="E307" s="214"/>
      <c r="F307" s="214"/>
      <c r="G307" s="214"/>
      <c r="H307" s="214"/>
      <c r="I307" s="214"/>
      <c r="J307" s="214"/>
      <c r="K307" s="149"/>
      <c r="L307" s="149"/>
      <c r="M307" s="149"/>
      <c r="N307" s="149"/>
    </row>
    <row r="308" spans="1:14" ht="12.75">
      <c r="A308" s="148"/>
      <c r="B308" s="148"/>
      <c r="C308" s="148"/>
      <c r="D308" s="148"/>
      <c r="E308" s="214"/>
      <c r="F308" s="214"/>
      <c r="G308" s="214"/>
      <c r="H308" s="214"/>
      <c r="I308" s="214"/>
      <c r="J308" s="214"/>
      <c r="K308" s="149"/>
      <c r="L308" s="149"/>
      <c r="M308" s="149"/>
      <c r="N308" s="149"/>
    </row>
    <row r="309" spans="1:14" ht="12.75">
      <c r="A309" s="148"/>
      <c r="B309" s="148"/>
      <c r="C309" s="148"/>
      <c r="D309" s="148"/>
      <c r="E309" s="214"/>
      <c r="F309" s="214"/>
      <c r="G309" s="214"/>
      <c r="H309" s="214"/>
      <c r="I309" s="214"/>
      <c r="J309" s="214"/>
      <c r="K309" s="149"/>
      <c r="L309" s="149"/>
      <c r="M309" s="149"/>
      <c r="N309" s="149"/>
    </row>
    <row r="310" spans="1:14" ht="12.75">
      <c r="A310" s="148"/>
      <c r="B310" s="148"/>
      <c r="C310" s="148"/>
      <c r="D310" s="148"/>
      <c r="E310" s="214"/>
      <c r="F310" s="214"/>
      <c r="G310" s="214"/>
      <c r="H310" s="214"/>
      <c r="I310" s="214"/>
      <c r="J310" s="214"/>
      <c r="K310" s="149"/>
      <c r="L310" s="149"/>
      <c r="M310" s="149"/>
      <c r="N310" s="149"/>
    </row>
    <row r="311" spans="1:14" ht="12.75">
      <c r="A311" s="148"/>
      <c r="B311" s="148"/>
      <c r="C311" s="148"/>
      <c r="D311" s="148"/>
      <c r="E311" s="214"/>
      <c r="F311" s="214"/>
      <c r="G311" s="214"/>
      <c r="H311" s="214"/>
      <c r="I311" s="214"/>
      <c r="J311" s="214"/>
      <c r="K311" s="149"/>
      <c r="L311" s="149"/>
      <c r="M311" s="149"/>
      <c r="N311" s="149"/>
    </row>
    <row r="312" spans="1:14" ht="12.75">
      <c r="A312" s="148"/>
      <c r="B312" s="148"/>
      <c r="C312" s="148"/>
      <c r="D312" s="148"/>
      <c r="E312" s="214"/>
      <c r="F312" s="214"/>
      <c r="G312" s="214"/>
      <c r="H312" s="214"/>
      <c r="I312" s="214"/>
      <c r="J312" s="214"/>
      <c r="K312" s="149"/>
      <c r="L312" s="149"/>
      <c r="M312" s="149"/>
      <c r="N312" s="149"/>
    </row>
    <row r="313" spans="1:14" ht="12.75">
      <c r="A313" s="148"/>
      <c r="B313" s="148"/>
      <c r="C313" s="148"/>
      <c r="D313" s="148"/>
      <c r="E313" s="214"/>
      <c r="F313" s="214"/>
      <c r="G313" s="214"/>
      <c r="H313" s="214"/>
      <c r="I313" s="214"/>
      <c r="J313" s="214"/>
      <c r="K313" s="149"/>
      <c r="L313" s="149"/>
      <c r="M313" s="149"/>
      <c r="N313" s="149"/>
    </row>
    <row r="314" spans="1:14" ht="12.75">
      <c r="A314" s="148"/>
      <c r="B314" s="148"/>
      <c r="C314" s="148"/>
      <c r="D314" s="148"/>
      <c r="E314" s="214"/>
      <c r="F314" s="214"/>
      <c r="G314" s="214"/>
      <c r="H314" s="214"/>
      <c r="I314" s="214"/>
      <c r="J314" s="214"/>
      <c r="K314" s="149"/>
      <c r="L314" s="149"/>
      <c r="M314" s="149"/>
      <c r="N314" s="149"/>
    </row>
    <row r="315" spans="1:14" ht="12.75">
      <c r="A315" s="148"/>
      <c r="B315" s="148"/>
      <c r="C315" s="148"/>
      <c r="D315" s="148"/>
      <c r="E315" s="214"/>
      <c r="F315" s="214"/>
      <c r="G315" s="214"/>
      <c r="H315" s="214"/>
      <c r="I315" s="214"/>
      <c r="J315" s="214"/>
      <c r="K315" s="149"/>
      <c r="L315" s="149"/>
      <c r="M315" s="149"/>
      <c r="N315" s="149"/>
    </row>
    <row r="316" spans="1:14" ht="12.75">
      <c r="A316" s="148"/>
      <c r="B316" s="148"/>
      <c r="C316" s="148"/>
      <c r="D316" s="148"/>
      <c r="E316" s="214"/>
      <c r="F316" s="214"/>
      <c r="G316" s="214"/>
      <c r="H316" s="214"/>
      <c r="I316" s="214"/>
      <c r="J316" s="214"/>
      <c r="K316" s="149"/>
      <c r="L316" s="149"/>
      <c r="M316" s="149"/>
      <c r="N316" s="149"/>
    </row>
    <row r="317" spans="1:14" ht="12.75">
      <c r="A317" s="148"/>
      <c r="B317" s="148"/>
      <c r="C317" s="148"/>
      <c r="D317" s="148"/>
      <c r="E317" s="214"/>
      <c r="F317" s="214"/>
      <c r="G317" s="214"/>
      <c r="H317" s="214"/>
      <c r="I317" s="214"/>
      <c r="J317" s="214"/>
      <c r="K317" s="149"/>
      <c r="L317" s="149"/>
      <c r="M317" s="149"/>
      <c r="N317" s="149"/>
    </row>
    <row r="318" spans="1:14" ht="12.75">
      <c r="A318" s="148"/>
      <c r="B318" s="148"/>
      <c r="C318" s="148"/>
      <c r="D318" s="148"/>
      <c r="E318" s="214"/>
      <c r="F318" s="214"/>
      <c r="G318" s="214"/>
      <c r="H318" s="214"/>
      <c r="I318" s="214"/>
      <c r="J318" s="214"/>
      <c r="K318" s="149"/>
      <c r="L318" s="149"/>
      <c r="M318" s="149"/>
      <c r="N318" s="149"/>
    </row>
    <row r="319" spans="1:14" ht="12.75">
      <c r="A319" s="148"/>
      <c r="B319" s="148"/>
      <c r="C319" s="148"/>
      <c r="D319" s="148"/>
      <c r="E319" s="214"/>
      <c r="F319" s="214"/>
      <c r="G319" s="214"/>
      <c r="H319" s="214"/>
      <c r="I319" s="214"/>
      <c r="J319" s="214"/>
      <c r="K319" s="149"/>
      <c r="L319" s="149"/>
      <c r="M319" s="149"/>
      <c r="N319" s="149"/>
    </row>
    <row r="320" spans="1:14" ht="12.75">
      <c r="A320" s="148"/>
      <c r="B320" s="148"/>
      <c r="C320" s="148"/>
      <c r="D320" s="148"/>
      <c r="E320" s="214"/>
      <c r="F320" s="214"/>
      <c r="G320" s="214"/>
      <c r="H320" s="214"/>
      <c r="I320" s="214"/>
      <c r="J320" s="214"/>
      <c r="K320" s="149"/>
      <c r="L320" s="149"/>
      <c r="M320" s="149"/>
      <c r="N320" s="149"/>
    </row>
    <row r="321" spans="1:14" ht="12.75">
      <c r="A321" s="148"/>
      <c r="B321" s="148"/>
      <c r="C321" s="148"/>
      <c r="D321" s="148"/>
      <c r="E321" s="214"/>
      <c r="F321" s="214"/>
      <c r="G321" s="214"/>
      <c r="H321" s="214"/>
      <c r="I321" s="214"/>
      <c r="J321" s="214"/>
      <c r="K321" s="149"/>
      <c r="L321" s="149"/>
      <c r="M321" s="149"/>
      <c r="N321" s="149"/>
    </row>
    <row r="322" spans="1:14" ht="12.75">
      <c r="A322" s="148"/>
      <c r="B322" s="148"/>
      <c r="C322" s="148"/>
      <c r="D322" s="148"/>
      <c r="E322" s="214"/>
      <c r="F322" s="214"/>
      <c r="G322" s="214"/>
      <c r="H322" s="214"/>
      <c r="I322" s="214"/>
      <c r="J322" s="214"/>
      <c r="K322" s="149"/>
      <c r="L322" s="149"/>
      <c r="M322" s="149"/>
      <c r="N322" s="149"/>
    </row>
    <row r="323" spans="1:14" ht="12.75">
      <c r="A323" s="148"/>
      <c r="B323" s="148"/>
      <c r="C323" s="148"/>
      <c r="D323" s="148"/>
      <c r="E323" s="214"/>
      <c r="F323" s="214"/>
      <c r="G323" s="214"/>
      <c r="H323" s="214"/>
      <c r="I323" s="214"/>
      <c r="J323" s="214"/>
      <c r="K323" s="149"/>
      <c r="L323" s="149"/>
      <c r="M323" s="149"/>
      <c r="N323" s="149"/>
    </row>
    <row r="324" spans="1:14" ht="12.75">
      <c r="A324" s="148"/>
      <c r="B324" s="148"/>
      <c r="C324" s="148"/>
      <c r="D324" s="148"/>
      <c r="E324" s="214"/>
      <c r="F324" s="214"/>
      <c r="G324" s="214"/>
      <c r="H324" s="214"/>
      <c r="I324" s="214"/>
      <c r="J324" s="214"/>
      <c r="K324" s="149"/>
      <c r="L324" s="149"/>
      <c r="M324" s="149"/>
      <c r="N324" s="149"/>
    </row>
    <row r="325" spans="1:14" ht="12.75">
      <c r="A325" s="148"/>
      <c r="B325" s="148"/>
      <c r="C325" s="148"/>
      <c r="D325" s="148"/>
      <c r="E325" s="214"/>
      <c r="F325" s="214"/>
      <c r="G325" s="214"/>
      <c r="H325" s="214"/>
      <c r="I325" s="214"/>
      <c r="J325" s="214"/>
      <c r="K325" s="149"/>
      <c r="L325" s="149"/>
      <c r="M325" s="149"/>
      <c r="N325" s="149"/>
    </row>
    <row r="326" spans="1:14" ht="12.75">
      <c r="A326" s="148"/>
      <c r="B326" s="148"/>
      <c r="C326" s="148"/>
      <c r="D326" s="148"/>
      <c r="E326" s="214"/>
      <c r="F326" s="214"/>
      <c r="G326" s="214"/>
      <c r="H326" s="214"/>
      <c r="I326" s="214"/>
      <c r="J326" s="214"/>
      <c r="K326" s="149"/>
      <c r="L326" s="149"/>
      <c r="M326" s="149"/>
      <c r="N326" s="149"/>
    </row>
    <row r="327" spans="1:14" ht="12.75">
      <c r="A327" s="148"/>
      <c r="B327" s="148"/>
      <c r="C327" s="148"/>
      <c r="D327" s="148"/>
      <c r="E327" s="214"/>
      <c r="F327" s="214"/>
      <c r="G327" s="214"/>
      <c r="H327" s="214"/>
      <c r="I327" s="214"/>
      <c r="J327" s="214"/>
      <c r="K327" s="149"/>
      <c r="L327" s="149"/>
      <c r="M327" s="149"/>
      <c r="N327" s="149"/>
    </row>
    <row r="328" spans="1:14" ht="12.75">
      <c r="A328" s="148"/>
      <c r="B328" s="148"/>
      <c r="C328" s="148"/>
      <c r="D328" s="148"/>
      <c r="E328" s="214"/>
      <c r="F328" s="214"/>
      <c r="G328" s="214"/>
      <c r="H328" s="214"/>
      <c r="I328" s="214"/>
      <c r="J328" s="214"/>
      <c r="K328" s="149"/>
      <c r="L328" s="149"/>
      <c r="M328" s="149"/>
      <c r="N328" s="149"/>
    </row>
    <row r="329" spans="1:14" ht="12.75">
      <c r="A329" s="148"/>
      <c r="B329" s="148"/>
      <c r="C329" s="148"/>
      <c r="D329" s="148"/>
      <c r="E329" s="214"/>
      <c r="F329" s="214"/>
      <c r="G329" s="214"/>
      <c r="H329" s="214"/>
      <c r="I329" s="214"/>
      <c r="J329" s="214"/>
      <c r="K329" s="149"/>
      <c r="L329" s="149"/>
      <c r="M329" s="149"/>
      <c r="N329" s="149"/>
    </row>
    <row r="330" spans="1:14" ht="12.75">
      <c r="A330" s="148"/>
      <c r="B330" s="148"/>
      <c r="C330" s="148"/>
      <c r="D330" s="148"/>
      <c r="E330" s="214"/>
      <c r="F330" s="214"/>
      <c r="G330" s="214"/>
      <c r="H330" s="214"/>
      <c r="I330" s="214"/>
      <c r="J330" s="214"/>
      <c r="K330" s="149"/>
      <c r="L330" s="149"/>
      <c r="M330" s="149"/>
      <c r="N330" s="149"/>
    </row>
    <row r="331" spans="1:14" ht="12.75">
      <c r="A331" s="148"/>
      <c r="B331" s="148"/>
      <c r="C331" s="148"/>
      <c r="D331" s="148"/>
      <c r="E331" s="214"/>
      <c r="F331" s="214"/>
      <c r="G331" s="214"/>
      <c r="H331" s="214"/>
      <c r="I331" s="214"/>
      <c r="J331" s="214"/>
      <c r="K331" s="149"/>
      <c r="L331" s="149"/>
      <c r="M331" s="149"/>
      <c r="N331" s="149"/>
    </row>
    <row r="332" spans="1:14" ht="12.75">
      <c r="A332" s="148"/>
      <c r="B332" s="148"/>
      <c r="C332" s="148"/>
      <c r="D332" s="148"/>
      <c r="E332" s="214"/>
      <c r="F332" s="214"/>
      <c r="G332" s="214"/>
      <c r="H332" s="214"/>
      <c r="I332" s="214"/>
      <c r="J332" s="214"/>
      <c r="K332" s="149"/>
      <c r="L332" s="149"/>
      <c r="M332" s="149"/>
      <c r="N332" s="149"/>
    </row>
    <row r="333" spans="1:14" ht="12.75">
      <c r="A333" s="148"/>
      <c r="B333" s="148"/>
      <c r="C333" s="148"/>
      <c r="D333" s="148"/>
      <c r="E333" s="214"/>
      <c r="F333" s="214"/>
      <c r="G333" s="214"/>
      <c r="H333" s="214"/>
      <c r="I333" s="214"/>
      <c r="J333" s="214"/>
      <c r="K333" s="149"/>
      <c r="L333" s="149"/>
      <c r="M333" s="149"/>
      <c r="N333" s="149"/>
    </row>
    <row r="334" spans="1:14" ht="12.75">
      <c r="A334" s="148"/>
      <c r="B334" s="148"/>
      <c r="C334" s="148"/>
      <c r="D334" s="148"/>
      <c r="E334" s="214"/>
      <c r="F334" s="214"/>
      <c r="G334" s="214"/>
      <c r="H334" s="214"/>
      <c r="I334" s="214"/>
      <c r="J334" s="214"/>
      <c r="K334" s="149"/>
      <c r="L334" s="149"/>
      <c r="M334" s="149"/>
      <c r="N334" s="149"/>
    </row>
    <row r="335" spans="1:14" ht="12.75">
      <c r="A335" s="148"/>
      <c r="B335" s="148"/>
      <c r="C335" s="148"/>
      <c r="D335" s="148"/>
      <c r="E335" s="214"/>
      <c r="F335" s="214"/>
      <c r="G335" s="214"/>
      <c r="H335" s="214"/>
      <c r="I335" s="214"/>
      <c r="J335" s="214"/>
      <c r="K335" s="149"/>
      <c r="L335" s="149"/>
      <c r="M335" s="149"/>
      <c r="N335" s="149"/>
    </row>
    <row r="336" spans="1:14" ht="12.75">
      <c r="A336" s="148"/>
      <c r="B336" s="148"/>
      <c r="C336" s="148"/>
      <c r="D336" s="148"/>
      <c r="E336" s="214"/>
      <c r="F336" s="214"/>
      <c r="G336" s="214"/>
      <c r="H336" s="214"/>
      <c r="I336" s="214"/>
      <c r="J336" s="214"/>
      <c r="K336" s="149"/>
      <c r="L336" s="149"/>
      <c r="M336" s="149"/>
      <c r="N336" s="149"/>
    </row>
    <row r="337" spans="1:14" ht="12.75">
      <c r="A337" s="148"/>
      <c r="B337" s="148"/>
      <c r="C337" s="148"/>
      <c r="D337" s="148"/>
      <c r="E337" s="214"/>
      <c r="F337" s="214"/>
      <c r="G337" s="214"/>
      <c r="H337" s="214"/>
      <c r="I337" s="214"/>
      <c r="J337" s="214"/>
      <c r="K337" s="149"/>
      <c r="L337" s="149"/>
      <c r="M337" s="149"/>
      <c r="N337" s="149"/>
    </row>
    <row r="338" spans="1:14" ht="12.75">
      <c r="A338" s="148"/>
      <c r="B338" s="148"/>
      <c r="C338" s="148"/>
      <c r="D338" s="148"/>
      <c r="E338" s="214"/>
      <c r="F338" s="214"/>
      <c r="G338" s="214"/>
      <c r="H338" s="214"/>
      <c r="I338" s="214"/>
      <c r="J338" s="214"/>
      <c r="K338" s="149"/>
      <c r="L338" s="149"/>
      <c r="M338" s="149"/>
      <c r="N338" s="149"/>
    </row>
    <row r="339" spans="1:14" ht="12.75">
      <c r="A339" s="148"/>
      <c r="B339" s="148"/>
      <c r="C339" s="148"/>
      <c r="D339" s="148"/>
      <c r="E339" s="214"/>
      <c r="F339" s="214"/>
      <c r="G339" s="214"/>
      <c r="H339" s="214"/>
      <c r="I339" s="214"/>
      <c r="J339" s="214"/>
      <c r="K339" s="149"/>
      <c r="L339" s="149"/>
      <c r="M339" s="149"/>
      <c r="N339" s="149"/>
    </row>
    <row r="340" spans="1:14" ht="12.75">
      <c r="A340" s="148"/>
      <c r="B340" s="148"/>
      <c r="C340" s="148"/>
      <c r="D340" s="148"/>
      <c r="E340" s="214"/>
      <c r="F340" s="214"/>
      <c r="G340" s="214"/>
      <c r="H340" s="214"/>
      <c r="I340" s="214"/>
      <c r="J340" s="214"/>
      <c r="K340" s="149"/>
      <c r="L340" s="149"/>
      <c r="M340" s="149"/>
      <c r="N340" s="149"/>
    </row>
    <row r="341" spans="1:14" ht="12.75">
      <c r="A341" s="148"/>
      <c r="B341" s="148"/>
      <c r="C341" s="148"/>
      <c r="D341" s="148"/>
      <c r="E341" s="214"/>
      <c r="F341" s="214"/>
      <c r="G341" s="214"/>
      <c r="H341" s="214"/>
      <c r="I341" s="214"/>
      <c r="J341" s="214"/>
      <c r="K341" s="149"/>
      <c r="L341" s="149"/>
      <c r="M341" s="149"/>
      <c r="N341" s="149"/>
    </row>
    <row r="342" spans="1:14" ht="12.75">
      <c r="A342" s="148"/>
      <c r="B342" s="148"/>
      <c r="C342" s="148"/>
      <c r="D342" s="148"/>
      <c r="E342" s="214"/>
      <c r="F342" s="214"/>
      <c r="G342" s="214"/>
      <c r="H342" s="214"/>
      <c r="I342" s="214"/>
      <c r="J342" s="214"/>
      <c r="K342" s="149"/>
      <c r="L342" s="149"/>
      <c r="M342" s="149"/>
      <c r="N342" s="149"/>
    </row>
    <row r="343" spans="1:14" ht="12.75">
      <c r="A343" s="148"/>
      <c r="B343" s="148"/>
      <c r="C343" s="148"/>
      <c r="D343" s="148"/>
      <c r="E343" s="214"/>
      <c r="F343" s="214"/>
      <c r="G343" s="214"/>
      <c r="H343" s="214"/>
      <c r="I343" s="214"/>
      <c r="J343" s="214"/>
      <c r="K343" s="149"/>
      <c r="L343" s="149"/>
      <c r="M343" s="149"/>
      <c r="N343" s="149"/>
    </row>
    <row r="344" spans="1:14" ht="12.75">
      <c r="A344" s="148"/>
      <c r="B344" s="148"/>
      <c r="C344" s="148"/>
      <c r="D344" s="148"/>
      <c r="E344" s="214"/>
      <c r="F344" s="214"/>
      <c r="G344" s="214"/>
      <c r="H344" s="214"/>
      <c r="I344" s="214"/>
      <c r="J344" s="214"/>
      <c r="K344" s="149"/>
      <c r="L344" s="149"/>
      <c r="M344" s="149"/>
      <c r="N344" s="149"/>
    </row>
    <row r="345" spans="1:14" ht="12.75">
      <c r="A345" s="148"/>
      <c r="B345" s="148"/>
      <c r="C345" s="148"/>
      <c r="D345" s="148"/>
      <c r="E345" s="214"/>
      <c r="F345" s="214"/>
      <c r="G345" s="214"/>
      <c r="H345" s="214"/>
      <c r="I345" s="214"/>
      <c r="J345" s="214"/>
      <c r="K345" s="149"/>
      <c r="L345" s="149"/>
      <c r="M345" s="149"/>
      <c r="N345" s="149"/>
    </row>
    <row r="346" spans="1:14" ht="12.75">
      <c r="A346" s="148"/>
      <c r="B346" s="148"/>
      <c r="C346" s="148"/>
      <c r="D346" s="148"/>
      <c r="E346" s="214"/>
      <c r="F346" s="214"/>
      <c r="G346" s="214"/>
      <c r="H346" s="214"/>
      <c r="I346" s="214"/>
      <c r="J346" s="214"/>
      <c r="K346" s="149"/>
      <c r="L346" s="149"/>
      <c r="M346" s="149"/>
      <c r="N346" s="149"/>
    </row>
    <row r="347" spans="1:14" ht="12.75">
      <c r="A347" s="148"/>
      <c r="B347" s="148"/>
      <c r="C347" s="148"/>
      <c r="D347" s="148"/>
      <c r="E347" s="214"/>
      <c r="F347" s="214"/>
      <c r="G347" s="214"/>
      <c r="H347" s="214"/>
      <c r="I347" s="214"/>
      <c r="J347" s="214"/>
      <c r="K347" s="149"/>
      <c r="L347" s="149"/>
      <c r="M347" s="149"/>
      <c r="N347" s="149"/>
    </row>
    <row r="348" spans="1:14" ht="12.75">
      <c r="A348" s="148"/>
      <c r="B348" s="148"/>
      <c r="C348" s="148"/>
      <c r="D348" s="148"/>
      <c r="E348" s="214"/>
      <c r="F348" s="214"/>
      <c r="G348" s="214"/>
      <c r="H348" s="214"/>
      <c r="I348" s="214"/>
      <c r="J348" s="214"/>
      <c r="K348" s="149"/>
      <c r="L348" s="149"/>
      <c r="M348" s="149"/>
      <c r="N348" s="149"/>
    </row>
    <row r="349" spans="1:14" ht="12.75">
      <c r="A349" s="148"/>
      <c r="B349" s="148"/>
      <c r="C349" s="148"/>
      <c r="D349" s="148"/>
      <c r="E349" s="214"/>
      <c r="F349" s="214"/>
      <c r="G349" s="214"/>
      <c r="H349" s="214"/>
      <c r="I349" s="214"/>
      <c r="J349" s="214"/>
      <c r="K349" s="149"/>
      <c r="L349" s="149"/>
      <c r="M349" s="149"/>
      <c r="N349" s="149"/>
    </row>
    <row r="350" spans="1:14" ht="12.75">
      <c r="A350" s="148"/>
      <c r="B350" s="148"/>
      <c r="C350" s="148"/>
      <c r="D350" s="148"/>
      <c r="E350" s="214"/>
      <c r="F350" s="214"/>
      <c r="G350" s="214"/>
      <c r="H350" s="214"/>
      <c r="I350" s="214"/>
      <c r="J350" s="214"/>
      <c r="K350" s="149"/>
      <c r="L350" s="149"/>
      <c r="M350" s="149"/>
      <c r="N350" s="149"/>
    </row>
    <row r="351" spans="1:14" ht="12.75">
      <c r="A351" s="148"/>
      <c r="B351" s="148"/>
      <c r="C351" s="148"/>
      <c r="D351" s="148"/>
      <c r="E351" s="214"/>
      <c r="F351" s="214"/>
      <c r="G351" s="214"/>
      <c r="H351" s="214"/>
      <c r="I351" s="214"/>
      <c r="J351" s="214"/>
      <c r="K351" s="149"/>
      <c r="L351" s="149"/>
      <c r="M351" s="149"/>
      <c r="N351" s="149"/>
    </row>
    <row r="352" spans="1:14" ht="12.75">
      <c r="A352" s="148"/>
      <c r="B352" s="148"/>
      <c r="C352" s="148"/>
      <c r="D352" s="148"/>
      <c r="E352" s="214"/>
      <c r="F352" s="214"/>
      <c r="G352" s="214"/>
      <c r="H352" s="214"/>
      <c r="I352" s="214"/>
      <c r="J352" s="214"/>
      <c r="K352" s="149"/>
      <c r="L352" s="149"/>
      <c r="M352" s="149"/>
      <c r="N352" s="149"/>
    </row>
    <row r="353" spans="1:14" ht="12.75">
      <c r="A353" s="148"/>
      <c r="B353" s="148"/>
      <c r="C353" s="148"/>
      <c r="D353" s="148"/>
      <c r="E353" s="214"/>
      <c r="F353" s="214"/>
      <c r="G353" s="214"/>
      <c r="H353" s="214"/>
      <c r="I353" s="214"/>
      <c r="J353" s="214"/>
      <c r="K353" s="149"/>
      <c r="L353" s="149"/>
      <c r="M353" s="149"/>
      <c r="N353" s="149"/>
    </row>
    <row r="354" spans="1:14" ht="12.75">
      <c r="A354" s="148"/>
      <c r="B354" s="148"/>
      <c r="C354" s="148"/>
      <c r="D354" s="148"/>
      <c r="E354" s="214"/>
      <c r="F354" s="214"/>
      <c r="G354" s="214"/>
      <c r="H354" s="214"/>
      <c r="I354" s="214"/>
      <c r="J354" s="214"/>
      <c r="K354" s="149"/>
      <c r="L354" s="149"/>
      <c r="M354" s="149"/>
      <c r="N354" s="149"/>
    </row>
    <row r="355" spans="1:14" ht="12.75">
      <c r="A355" s="148"/>
      <c r="B355" s="148"/>
      <c r="C355" s="148"/>
      <c r="D355" s="148"/>
      <c r="E355" s="214"/>
      <c r="F355" s="214"/>
      <c r="G355" s="214"/>
      <c r="H355" s="214"/>
      <c r="I355" s="214"/>
      <c r="J355" s="214"/>
      <c r="K355" s="149"/>
      <c r="L355" s="149"/>
      <c r="M355" s="149"/>
      <c r="N355" s="149"/>
    </row>
    <row r="356" spans="1:14" ht="12.75">
      <c r="A356" s="148"/>
      <c r="B356" s="148"/>
      <c r="C356" s="148"/>
      <c r="D356" s="148"/>
      <c r="E356" s="214"/>
      <c r="F356" s="214"/>
      <c r="G356" s="214"/>
      <c r="H356" s="214"/>
      <c r="I356" s="214"/>
      <c r="J356" s="214"/>
      <c r="K356" s="149"/>
      <c r="L356" s="149"/>
      <c r="M356" s="149"/>
      <c r="N356" s="149"/>
    </row>
    <row r="357" spans="1:14" ht="12.75">
      <c r="A357" s="148"/>
      <c r="B357" s="148"/>
      <c r="C357" s="148"/>
      <c r="D357" s="148"/>
      <c r="E357" s="214"/>
      <c r="F357" s="214"/>
      <c r="G357" s="214"/>
      <c r="H357" s="214"/>
      <c r="I357" s="214"/>
      <c r="J357" s="214"/>
      <c r="K357" s="149"/>
      <c r="L357" s="149"/>
      <c r="M357" s="149"/>
      <c r="N357" s="149"/>
    </row>
    <row r="358" spans="1:14" ht="12.75">
      <c r="A358" s="148"/>
      <c r="B358" s="148"/>
      <c r="C358" s="148"/>
      <c r="D358" s="148"/>
      <c r="E358" s="214"/>
      <c r="F358" s="214"/>
      <c r="G358" s="214"/>
      <c r="H358" s="214"/>
      <c r="I358" s="214"/>
      <c r="J358" s="214"/>
      <c r="K358" s="149"/>
      <c r="L358" s="149"/>
      <c r="M358" s="149"/>
      <c r="N358" s="149"/>
    </row>
    <row r="359" spans="1:14" ht="12.75">
      <c r="A359" s="148"/>
      <c r="B359" s="148"/>
      <c r="C359" s="148"/>
      <c r="D359" s="148"/>
      <c r="E359" s="214"/>
      <c r="F359" s="214"/>
      <c r="G359" s="214"/>
      <c r="H359" s="214"/>
      <c r="I359" s="214"/>
      <c r="J359" s="214"/>
      <c r="K359" s="149"/>
      <c r="L359" s="149"/>
      <c r="M359" s="149"/>
      <c r="N359" s="149"/>
    </row>
    <row r="360" spans="1:14" ht="12.75">
      <c r="A360" s="148"/>
      <c r="B360" s="148"/>
      <c r="C360" s="148"/>
      <c r="D360" s="148"/>
      <c r="E360" s="214"/>
      <c r="F360" s="214"/>
      <c r="G360" s="214"/>
      <c r="H360" s="214"/>
      <c r="I360" s="214"/>
      <c r="J360" s="214"/>
      <c r="K360" s="149"/>
      <c r="L360" s="149"/>
      <c r="M360" s="149"/>
      <c r="N360" s="149"/>
    </row>
    <row r="361" spans="1:14" ht="12.75">
      <c r="A361" s="148"/>
      <c r="B361" s="148"/>
      <c r="C361" s="148"/>
      <c r="D361" s="148"/>
      <c r="E361" s="214"/>
      <c r="F361" s="214"/>
      <c r="G361" s="214"/>
      <c r="H361" s="214"/>
      <c r="I361" s="214"/>
      <c r="J361" s="214"/>
      <c r="K361" s="149"/>
      <c r="L361" s="149"/>
      <c r="M361" s="149"/>
      <c r="N361" s="149"/>
    </row>
    <row r="362" spans="1:14" ht="12.75">
      <c r="A362" s="148"/>
      <c r="B362" s="148"/>
      <c r="C362" s="148"/>
      <c r="D362" s="148"/>
      <c r="E362" s="214"/>
      <c r="F362" s="214"/>
      <c r="G362" s="214"/>
      <c r="H362" s="214"/>
      <c r="I362" s="214"/>
      <c r="J362" s="214"/>
      <c r="K362" s="149"/>
      <c r="L362" s="149"/>
      <c r="M362" s="149"/>
      <c r="N362" s="149"/>
    </row>
    <row r="363" spans="1:14" ht="12.75">
      <c r="A363" s="148"/>
      <c r="B363" s="148"/>
      <c r="C363" s="148"/>
      <c r="D363" s="148"/>
      <c r="E363" s="214"/>
      <c r="F363" s="214"/>
      <c r="G363" s="214"/>
      <c r="H363" s="214"/>
      <c r="I363" s="214"/>
      <c r="J363" s="214"/>
      <c r="K363" s="149"/>
      <c r="L363" s="149"/>
      <c r="M363" s="149"/>
      <c r="N363" s="149"/>
    </row>
    <row r="364" spans="1:14" ht="12.75">
      <c r="A364" s="148"/>
      <c r="B364" s="148"/>
      <c r="C364" s="148"/>
      <c r="D364" s="148"/>
      <c r="E364" s="214"/>
      <c r="F364" s="214"/>
      <c r="G364" s="214"/>
      <c r="H364" s="214"/>
      <c r="I364" s="214"/>
      <c r="J364" s="214"/>
      <c r="K364" s="149"/>
      <c r="L364" s="149"/>
      <c r="M364" s="149"/>
      <c r="N364" s="149"/>
    </row>
    <row r="365" spans="1:14" ht="12.75">
      <c r="A365" s="148"/>
      <c r="B365" s="148"/>
      <c r="C365" s="148"/>
      <c r="D365" s="148"/>
      <c r="E365" s="214"/>
      <c r="F365" s="214"/>
      <c r="G365" s="214"/>
      <c r="H365" s="214"/>
      <c r="I365" s="214"/>
      <c r="J365" s="214"/>
      <c r="K365" s="149"/>
      <c r="L365" s="149"/>
      <c r="M365" s="149"/>
      <c r="N365" s="149"/>
    </row>
    <row r="366" spans="1:14" ht="12.75">
      <c r="A366" s="148"/>
      <c r="B366" s="148"/>
      <c r="C366" s="148"/>
      <c r="D366" s="148"/>
      <c r="E366" s="214"/>
      <c r="F366" s="214"/>
      <c r="G366" s="214"/>
      <c r="H366" s="214"/>
      <c r="I366" s="214"/>
      <c r="J366" s="214"/>
      <c r="K366" s="149"/>
      <c r="L366" s="149"/>
      <c r="M366" s="149"/>
      <c r="N366" s="149"/>
    </row>
    <row r="367" spans="1:14" ht="12.75">
      <c r="A367" s="148"/>
      <c r="B367" s="148"/>
      <c r="C367" s="148"/>
      <c r="D367" s="148"/>
      <c r="E367" s="214"/>
      <c r="F367" s="214"/>
      <c r="G367" s="214"/>
      <c r="H367" s="214"/>
      <c r="I367" s="214"/>
      <c r="J367" s="214"/>
      <c r="K367" s="149"/>
      <c r="L367" s="149"/>
      <c r="M367" s="149"/>
      <c r="N367" s="149"/>
    </row>
    <row r="368" spans="1:14" ht="12.75">
      <c r="A368" s="148"/>
      <c r="B368" s="148"/>
      <c r="C368" s="148"/>
      <c r="D368" s="148"/>
      <c r="E368" s="214"/>
      <c r="F368" s="214"/>
      <c r="G368" s="214"/>
      <c r="H368" s="214"/>
      <c r="I368" s="214"/>
      <c r="J368" s="214"/>
      <c r="K368" s="149"/>
      <c r="L368" s="149"/>
      <c r="M368" s="149"/>
      <c r="N368" s="149"/>
    </row>
    <row r="369" spans="1:14" ht="12.75">
      <c r="A369" s="148"/>
      <c r="B369" s="148"/>
      <c r="C369" s="148"/>
      <c r="D369" s="148"/>
      <c r="E369" s="214"/>
      <c r="F369" s="214"/>
      <c r="G369" s="214"/>
      <c r="H369" s="214"/>
      <c r="I369" s="214"/>
      <c r="J369" s="214"/>
      <c r="K369" s="149"/>
      <c r="L369" s="149"/>
      <c r="M369" s="149"/>
      <c r="N369" s="149"/>
    </row>
    <row r="370" spans="1:14" ht="12.75">
      <c r="A370" s="148"/>
      <c r="B370" s="148"/>
      <c r="C370" s="148"/>
      <c r="D370" s="148"/>
      <c r="E370" s="214"/>
      <c r="F370" s="214"/>
      <c r="G370" s="214"/>
      <c r="H370" s="214"/>
      <c r="I370" s="214"/>
      <c r="J370" s="214"/>
      <c r="K370" s="149"/>
      <c r="L370" s="149"/>
      <c r="M370" s="149"/>
      <c r="N370" s="149"/>
    </row>
    <row r="371" spans="1:14" ht="12.75">
      <c r="A371" s="148"/>
      <c r="B371" s="148"/>
      <c r="C371" s="148"/>
      <c r="D371" s="148"/>
      <c r="E371" s="214"/>
      <c r="F371" s="214"/>
      <c r="G371" s="214"/>
      <c r="H371" s="214"/>
      <c r="I371" s="214"/>
      <c r="J371" s="214"/>
      <c r="K371" s="149"/>
      <c r="L371" s="149"/>
      <c r="M371" s="149"/>
      <c r="N371" s="149"/>
    </row>
    <row r="372" spans="1:14" ht="12.75">
      <c r="A372" s="148"/>
      <c r="B372" s="148"/>
      <c r="C372" s="148"/>
      <c r="D372" s="148"/>
      <c r="E372" s="214"/>
      <c r="F372" s="214"/>
      <c r="G372" s="214"/>
      <c r="H372" s="214"/>
      <c r="I372" s="214"/>
      <c r="J372" s="214"/>
      <c r="K372" s="149"/>
      <c r="L372" s="149"/>
      <c r="M372" s="149"/>
      <c r="N372" s="149"/>
    </row>
    <row r="373" spans="1:14" ht="12.75">
      <c r="A373" s="148"/>
      <c r="B373" s="148"/>
      <c r="C373" s="148"/>
      <c r="D373" s="148"/>
      <c r="E373" s="214"/>
      <c r="F373" s="214"/>
      <c r="G373" s="214"/>
      <c r="H373" s="214"/>
      <c r="I373" s="214"/>
      <c r="J373" s="214"/>
      <c r="K373" s="149"/>
      <c r="L373" s="149"/>
      <c r="M373" s="149"/>
      <c r="N373" s="149"/>
    </row>
    <row r="374" spans="1:14" ht="12.75">
      <c r="A374" s="148"/>
      <c r="B374" s="148"/>
      <c r="C374" s="148"/>
      <c r="D374" s="148"/>
      <c r="E374" s="214"/>
      <c r="F374" s="214"/>
      <c r="G374" s="214"/>
      <c r="H374" s="214"/>
      <c r="I374" s="214"/>
      <c r="J374" s="214"/>
      <c r="K374" s="149"/>
      <c r="L374" s="149"/>
      <c r="M374" s="149"/>
      <c r="N374" s="149"/>
    </row>
    <row r="375" spans="1:14" ht="12.75">
      <c r="A375" s="148"/>
      <c r="B375" s="148"/>
      <c r="C375" s="148"/>
      <c r="D375" s="148"/>
      <c r="E375" s="214"/>
      <c r="F375" s="214"/>
      <c r="G375" s="214"/>
      <c r="H375" s="214"/>
      <c r="I375" s="214"/>
      <c r="J375" s="214"/>
      <c r="K375" s="149"/>
      <c r="L375" s="149"/>
      <c r="M375" s="149"/>
      <c r="N375" s="149"/>
    </row>
    <row r="376" spans="1:14" ht="12.75">
      <c r="A376" s="148"/>
      <c r="B376" s="148"/>
      <c r="C376" s="148"/>
      <c r="D376" s="148"/>
      <c r="E376" s="214"/>
      <c r="F376" s="214"/>
      <c r="G376" s="214"/>
      <c r="H376" s="214"/>
      <c r="I376" s="214"/>
      <c r="J376" s="214"/>
      <c r="K376" s="149"/>
      <c r="L376" s="149"/>
      <c r="M376" s="149"/>
      <c r="N376" s="149"/>
    </row>
    <row r="377" spans="1:14" ht="12.75">
      <c r="A377" s="148"/>
      <c r="B377" s="148"/>
      <c r="C377" s="148"/>
      <c r="D377" s="148"/>
      <c r="E377" s="214"/>
      <c r="F377" s="214"/>
      <c r="G377" s="214"/>
      <c r="H377" s="214"/>
      <c r="I377" s="214"/>
      <c r="J377" s="214"/>
      <c r="K377" s="149"/>
      <c r="L377" s="149"/>
      <c r="M377" s="149"/>
      <c r="N377" s="149"/>
    </row>
    <row r="378" spans="1:14" ht="12.75">
      <c r="A378" s="148"/>
      <c r="B378" s="148"/>
      <c r="C378" s="148"/>
      <c r="D378" s="148"/>
      <c r="E378" s="214"/>
      <c r="F378" s="214"/>
      <c r="G378" s="214"/>
      <c r="H378" s="214"/>
      <c r="I378" s="214"/>
      <c r="J378" s="214"/>
      <c r="K378" s="149"/>
      <c r="L378" s="149"/>
      <c r="M378" s="149"/>
      <c r="N378" s="149"/>
    </row>
    <row r="379" spans="1:14" ht="12.75">
      <c r="A379" s="148"/>
      <c r="B379" s="148"/>
      <c r="C379" s="148"/>
      <c r="D379" s="148"/>
      <c r="E379" s="214"/>
      <c r="F379" s="214"/>
      <c r="G379" s="214"/>
      <c r="H379" s="214"/>
      <c r="I379" s="214"/>
      <c r="J379" s="214"/>
      <c r="K379" s="149"/>
      <c r="L379" s="149"/>
      <c r="M379" s="149"/>
      <c r="N379" s="149"/>
    </row>
    <row r="380" spans="1:14" ht="12.75">
      <c r="A380" s="148"/>
      <c r="B380" s="148"/>
      <c r="C380" s="148"/>
      <c r="D380" s="148"/>
      <c r="E380" s="214"/>
      <c r="F380" s="214"/>
      <c r="G380" s="214"/>
      <c r="H380" s="214"/>
      <c r="I380" s="214"/>
      <c r="J380" s="214"/>
      <c r="K380" s="149"/>
      <c r="L380" s="149"/>
      <c r="M380" s="149"/>
      <c r="N380" s="149"/>
    </row>
    <row r="381" spans="1:14" ht="12.75">
      <c r="A381" s="148"/>
      <c r="B381" s="148"/>
      <c r="C381" s="148"/>
      <c r="D381" s="148"/>
      <c r="E381" s="214"/>
      <c r="F381" s="214"/>
      <c r="G381" s="214"/>
      <c r="H381" s="214"/>
      <c r="I381" s="214"/>
      <c r="J381" s="214"/>
      <c r="K381" s="149"/>
      <c r="L381" s="149"/>
      <c r="M381" s="149"/>
      <c r="N381" s="149"/>
    </row>
    <row r="382" spans="1:14" ht="12.75">
      <c r="A382" s="148"/>
      <c r="B382" s="148"/>
      <c r="C382" s="148"/>
      <c r="D382" s="148"/>
      <c r="E382" s="214"/>
      <c r="F382" s="214"/>
      <c r="G382" s="214"/>
      <c r="H382" s="214"/>
      <c r="I382" s="214"/>
      <c r="J382" s="214"/>
      <c r="K382" s="149"/>
      <c r="L382" s="149"/>
      <c r="M382" s="149"/>
      <c r="N382" s="149"/>
    </row>
    <row r="383" spans="1:14" ht="12.75">
      <c r="A383" s="148"/>
      <c r="B383" s="148"/>
      <c r="C383" s="148"/>
      <c r="D383" s="148"/>
      <c r="E383" s="214"/>
      <c r="F383" s="214"/>
      <c r="G383" s="214"/>
      <c r="H383" s="214"/>
      <c r="I383" s="214"/>
      <c r="J383" s="214"/>
      <c r="K383" s="149"/>
      <c r="L383" s="149"/>
      <c r="M383" s="149"/>
      <c r="N383" s="149"/>
    </row>
    <row r="384" spans="1:14" ht="12.75">
      <c r="A384" s="148"/>
      <c r="B384" s="148"/>
      <c r="C384" s="148"/>
      <c r="D384" s="148"/>
      <c r="E384" s="214"/>
      <c r="F384" s="214"/>
      <c r="G384" s="214"/>
      <c r="H384" s="214"/>
      <c r="I384" s="214"/>
      <c r="J384" s="214"/>
      <c r="K384" s="149"/>
      <c r="L384" s="149"/>
      <c r="M384" s="149"/>
      <c r="N384" s="149"/>
    </row>
    <row r="385" spans="1:14" ht="12.75">
      <c r="A385" s="148"/>
      <c r="B385" s="148"/>
      <c r="C385" s="148"/>
      <c r="D385" s="148"/>
      <c r="E385" s="214"/>
      <c r="F385" s="214"/>
      <c r="G385" s="214"/>
      <c r="H385" s="214"/>
      <c r="I385" s="214"/>
      <c r="J385" s="214"/>
      <c r="K385" s="149"/>
      <c r="L385" s="149"/>
      <c r="M385" s="149"/>
      <c r="N385" s="149"/>
    </row>
    <row r="386" spans="1:14" ht="12.75">
      <c r="A386" s="148"/>
      <c r="B386" s="148"/>
      <c r="C386" s="148"/>
      <c r="D386" s="148"/>
      <c r="E386" s="214"/>
      <c r="F386" s="214"/>
      <c r="G386" s="214"/>
      <c r="H386" s="214"/>
      <c r="I386" s="214"/>
      <c r="J386" s="214"/>
      <c r="K386" s="149"/>
      <c r="L386" s="149"/>
      <c r="M386" s="149"/>
      <c r="N386" s="149"/>
    </row>
    <row r="387" spans="1:14" ht="12.75">
      <c r="A387" s="148"/>
      <c r="B387" s="148"/>
      <c r="C387" s="148"/>
      <c r="D387" s="148"/>
      <c r="E387" s="214"/>
      <c r="F387" s="214"/>
      <c r="G387" s="214"/>
      <c r="H387" s="214"/>
      <c r="I387" s="214"/>
      <c r="J387" s="214"/>
      <c r="K387" s="149"/>
      <c r="L387" s="149"/>
      <c r="M387" s="149"/>
      <c r="N387" s="149"/>
    </row>
    <row r="388" spans="1:14" ht="12.75">
      <c r="A388" s="148"/>
      <c r="B388" s="148"/>
      <c r="C388" s="148"/>
      <c r="D388" s="148"/>
      <c r="E388" s="214"/>
      <c r="F388" s="214"/>
      <c r="G388" s="214"/>
      <c r="H388" s="214"/>
      <c r="I388" s="214"/>
      <c r="J388" s="214"/>
      <c r="K388" s="149"/>
      <c r="L388" s="149"/>
      <c r="M388" s="149"/>
      <c r="N388" s="149"/>
    </row>
    <row r="389" spans="1:14" ht="12.75">
      <c r="A389" s="148"/>
      <c r="B389" s="148"/>
      <c r="C389" s="148"/>
      <c r="D389" s="148"/>
      <c r="E389" s="214"/>
      <c r="F389" s="214"/>
      <c r="G389" s="214"/>
      <c r="H389" s="214"/>
      <c r="I389" s="214"/>
      <c r="J389" s="214"/>
      <c r="K389" s="149"/>
      <c r="L389" s="149"/>
      <c r="M389" s="149"/>
      <c r="N389" s="149"/>
    </row>
    <row r="390" spans="1:14" ht="12.75">
      <c r="A390" s="148"/>
      <c r="B390" s="148"/>
      <c r="C390" s="148"/>
      <c r="D390" s="148"/>
      <c r="E390" s="214"/>
      <c r="F390" s="214"/>
      <c r="G390" s="214"/>
      <c r="H390" s="214"/>
      <c r="I390" s="214"/>
      <c r="J390" s="214"/>
      <c r="K390" s="149"/>
      <c r="L390" s="149"/>
      <c r="M390" s="149"/>
      <c r="N390" s="149"/>
    </row>
    <row r="391" spans="1:14" ht="12.75">
      <c r="A391" s="148"/>
      <c r="B391" s="148"/>
      <c r="C391" s="148"/>
      <c r="D391" s="148"/>
      <c r="E391" s="214"/>
      <c r="F391" s="214"/>
      <c r="G391" s="214"/>
      <c r="H391" s="214"/>
      <c r="I391" s="214"/>
      <c r="J391" s="214"/>
      <c r="K391" s="149"/>
      <c r="L391" s="149"/>
      <c r="M391" s="149"/>
      <c r="N391" s="149"/>
    </row>
    <row r="392" spans="1:14" ht="12.75">
      <c r="A392" s="148"/>
      <c r="B392" s="148"/>
      <c r="C392" s="148"/>
      <c r="D392" s="148"/>
      <c r="E392" s="214"/>
      <c r="F392" s="214"/>
      <c r="G392" s="214"/>
      <c r="H392" s="214"/>
      <c r="I392" s="214"/>
      <c r="J392" s="214"/>
      <c r="K392" s="149"/>
      <c r="L392" s="149"/>
      <c r="M392" s="149"/>
      <c r="N392" s="149"/>
    </row>
    <row r="393" spans="1:14" ht="12.75">
      <c r="A393" s="148"/>
      <c r="B393" s="148"/>
      <c r="C393" s="148"/>
      <c r="D393" s="148"/>
      <c r="E393" s="214"/>
      <c r="F393" s="214"/>
      <c r="G393" s="214"/>
      <c r="H393" s="214"/>
      <c r="I393" s="214"/>
      <c r="J393" s="214"/>
      <c r="K393" s="149"/>
      <c r="L393" s="149"/>
      <c r="M393" s="149"/>
      <c r="N393" s="149"/>
    </row>
    <row r="394" spans="1:14" ht="12.75">
      <c r="A394" s="148"/>
      <c r="B394" s="148"/>
      <c r="C394" s="148"/>
      <c r="D394" s="148"/>
      <c r="E394" s="214"/>
      <c r="F394" s="214"/>
      <c r="G394" s="214"/>
      <c r="H394" s="214"/>
      <c r="I394" s="214"/>
      <c r="J394" s="214"/>
      <c r="K394" s="149"/>
      <c r="L394" s="149"/>
      <c r="M394" s="149"/>
      <c r="N394" s="149"/>
    </row>
    <row r="395" spans="1:14" ht="12.75">
      <c r="A395" s="148"/>
      <c r="B395" s="148"/>
      <c r="C395" s="148"/>
      <c r="D395" s="148"/>
      <c r="E395" s="214"/>
      <c r="F395" s="214"/>
      <c r="G395" s="214"/>
      <c r="H395" s="214"/>
      <c r="I395" s="214"/>
      <c r="J395" s="214"/>
      <c r="K395" s="149"/>
      <c r="L395" s="149"/>
      <c r="M395" s="149"/>
      <c r="N395" s="149"/>
    </row>
    <row r="396" spans="1:14" ht="12.75">
      <c r="A396" s="148"/>
      <c r="B396" s="148"/>
      <c r="C396" s="148"/>
      <c r="D396" s="148"/>
      <c r="E396" s="214"/>
      <c r="F396" s="214"/>
      <c r="G396" s="214"/>
      <c r="H396" s="214"/>
      <c r="I396" s="214"/>
      <c r="J396" s="214"/>
      <c r="K396" s="149"/>
      <c r="L396" s="149"/>
      <c r="M396" s="149"/>
      <c r="N396" s="149"/>
    </row>
    <row r="397" spans="1:14" ht="12.75">
      <c r="A397" s="148"/>
      <c r="B397" s="148"/>
      <c r="C397" s="148"/>
      <c r="D397" s="148"/>
      <c r="E397" s="214"/>
      <c r="F397" s="214"/>
      <c r="G397" s="214"/>
      <c r="H397" s="214"/>
      <c r="I397" s="214"/>
      <c r="J397" s="214"/>
      <c r="K397" s="149"/>
      <c r="L397" s="149"/>
      <c r="M397" s="149"/>
      <c r="N397" s="149"/>
    </row>
    <row r="398" spans="1:14" ht="12.75">
      <c r="A398" s="148"/>
      <c r="B398" s="148"/>
      <c r="C398" s="148"/>
      <c r="D398" s="148"/>
      <c r="E398" s="214"/>
      <c r="F398" s="214"/>
      <c r="G398" s="214"/>
      <c r="H398" s="214"/>
      <c r="I398" s="214"/>
      <c r="J398" s="214"/>
      <c r="K398" s="149"/>
      <c r="L398" s="149"/>
      <c r="M398" s="149"/>
      <c r="N398" s="149"/>
    </row>
    <row r="399" spans="1:14" ht="12.75">
      <c r="A399" s="148"/>
      <c r="B399" s="148"/>
      <c r="C399" s="148"/>
      <c r="D399" s="148"/>
      <c r="E399" s="214"/>
      <c r="F399" s="214"/>
      <c r="G399" s="214"/>
      <c r="H399" s="214"/>
      <c r="I399" s="214"/>
      <c r="J399" s="214"/>
      <c r="K399" s="149"/>
      <c r="L399" s="149"/>
      <c r="M399" s="149"/>
      <c r="N399" s="149"/>
    </row>
    <row r="400" spans="1:14" ht="12.75">
      <c r="A400" s="148"/>
      <c r="B400" s="148"/>
      <c r="C400" s="148"/>
      <c r="D400" s="148"/>
      <c r="E400" s="214"/>
      <c r="F400" s="214"/>
      <c r="G400" s="214"/>
      <c r="H400" s="214"/>
      <c r="I400" s="214"/>
      <c r="J400" s="214"/>
      <c r="K400" s="149"/>
      <c r="L400" s="149"/>
      <c r="M400" s="149"/>
      <c r="N400" s="149"/>
    </row>
    <row r="401" spans="1:14" ht="12.75">
      <c r="A401" s="148"/>
      <c r="B401" s="148"/>
      <c r="C401" s="148"/>
      <c r="D401" s="148"/>
      <c r="E401" s="214"/>
      <c r="F401" s="214"/>
      <c r="G401" s="214"/>
      <c r="H401" s="214"/>
      <c r="I401" s="214"/>
      <c r="J401" s="214"/>
      <c r="K401" s="149"/>
      <c r="L401" s="149"/>
      <c r="M401" s="149"/>
      <c r="N401" s="149"/>
    </row>
    <row r="402" spans="1:14" ht="12.75">
      <c r="A402" s="148"/>
      <c r="B402" s="148"/>
      <c r="C402" s="148"/>
      <c r="D402" s="148"/>
      <c r="E402" s="214"/>
      <c r="F402" s="214"/>
      <c r="G402" s="214"/>
      <c r="H402" s="214"/>
      <c r="I402" s="214"/>
      <c r="J402" s="214"/>
      <c r="K402" s="149"/>
      <c r="L402" s="149"/>
      <c r="M402" s="149"/>
      <c r="N402" s="149"/>
    </row>
    <row r="403" spans="1:14" ht="12.75">
      <c r="A403" s="148"/>
      <c r="B403" s="148"/>
      <c r="C403" s="148"/>
      <c r="D403" s="148"/>
      <c r="E403" s="214"/>
      <c r="F403" s="214"/>
      <c r="G403" s="214"/>
      <c r="H403" s="214"/>
      <c r="I403" s="214"/>
      <c r="J403" s="214"/>
      <c r="K403" s="149"/>
      <c r="L403" s="149"/>
      <c r="M403" s="149"/>
      <c r="N403" s="149"/>
    </row>
    <row r="404" spans="1:14" ht="12.75">
      <c r="A404" s="148"/>
      <c r="B404" s="148"/>
      <c r="C404" s="148"/>
      <c r="D404" s="148"/>
      <c r="E404" s="214"/>
      <c r="F404" s="214"/>
      <c r="G404" s="214"/>
      <c r="H404" s="214"/>
      <c r="I404" s="214"/>
      <c r="J404" s="214"/>
      <c r="K404" s="149"/>
      <c r="L404" s="149"/>
      <c r="M404" s="149"/>
      <c r="N404" s="149"/>
    </row>
    <row r="405" spans="1:14" ht="12.75">
      <c r="A405" s="148"/>
      <c r="B405" s="148"/>
      <c r="C405" s="148"/>
      <c r="D405" s="148"/>
      <c r="E405" s="214"/>
      <c r="F405" s="214"/>
      <c r="G405" s="214"/>
      <c r="H405" s="214"/>
      <c r="I405" s="214"/>
      <c r="J405" s="214"/>
      <c r="K405" s="149"/>
      <c r="L405" s="149"/>
      <c r="M405" s="149"/>
      <c r="N405" s="149"/>
    </row>
    <row r="406" spans="1:14" ht="12.75">
      <c r="A406" s="148"/>
      <c r="B406" s="148"/>
      <c r="C406" s="148"/>
      <c r="D406" s="148"/>
      <c r="E406" s="214"/>
      <c r="F406" s="214"/>
      <c r="G406" s="214"/>
      <c r="H406" s="214"/>
      <c r="I406" s="214"/>
      <c r="J406" s="214"/>
      <c r="K406" s="149"/>
      <c r="L406" s="149"/>
      <c r="M406" s="149"/>
      <c r="N406" s="149"/>
    </row>
    <row r="407" spans="1:14" ht="12.75">
      <c r="A407" s="148"/>
      <c r="B407" s="148"/>
      <c r="C407" s="148"/>
      <c r="D407" s="148"/>
      <c r="E407" s="214"/>
      <c r="F407" s="214"/>
      <c r="G407" s="214"/>
      <c r="H407" s="214"/>
      <c r="I407" s="214"/>
      <c r="J407" s="214"/>
      <c r="K407" s="149"/>
      <c r="L407" s="149"/>
      <c r="M407" s="149"/>
      <c r="N407" s="149"/>
    </row>
    <row r="408" spans="1:14" ht="12.75">
      <c r="A408" s="148"/>
      <c r="B408" s="148"/>
      <c r="C408" s="148"/>
      <c r="D408" s="148"/>
      <c r="E408" s="214"/>
      <c r="F408" s="214"/>
      <c r="G408" s="214"/>
      <c r="H408" s="214"/>
      <c r="I408" s="214"/>
      <c r="J408" s="214"/>
      <c r="K408" s="149"/>
      <c r="L408" s="149"/>
      <c r="M408" s="149"/>
      <c r="N408" s="149"/>
    </row>
    <row r="409" spans="1:14" ht="12.75">
      <c r="A409" s="148"/>
      <c r="B409" s="148"/>
      <c r="C409" s="148"/>
      <c r="D409" s="148"/>
      <c r="E409" s="214"/>
      <c r="F409" s="214"/>
      <c r="G409" s="214"/>
      <c r="H409" s="214"/>
      <c r="I409" s="214"/>
      <c r="J409" s="214"/>
      <c r="K409" s="149"/>
      <c r="L409" s="149"/>
      <c r="M409" s="149"/>
      <c r="N409" s="149"/>
    </row>
    <row r="410" spans="1:14" ht="12.75">
      <c r="A410" s="148"/>
      <c r="B410" s="148"/>
      <c r="C410" s="148"/>
      <c r="D410" s="148"/>
      <c r="E410" s="214"/>
      <c r="F410" s="214"/>
      <c r="G410" s="214"/>
      <c r="H410" s="214"/>
      <c r="I410" s="214"/>
      <c r="J410" s="214"/>
      <c r="K410" s="149"/>
      <c r="L410" s="149"/>
      <c r="M410" s="149"/>
      <c r="N410" s="149"/>
    </row>
    <row r="411" spans="1:14" ht="12.75">
      <c r="A411" s="148"/>
      <c r="B411" s="148"/>
      <c r="C411" s="148"/>
      <c r="D411" s="148"/>
      <c r="E411" s="214"/>
      <c r="F411" s="214"/>
      <c r="G411" s="214"/>
      <c r="H411" s="214"/>
      <c r="I411" s="214"/>
      <c r="J411" s="214"/>
      <c r="K411" s="149"/>
      <c r="L411" s="149"/>
      <c r="M411" s="149"/>
      <c r="N411" s="149"/>
    </row>
    <row r="412" spans="1:14" ht="12.75">
      <c r="A412" s="148"/>
      <c r="B412" s="148"/>
      <c r="C412" s="148"/>
      <c r="D412" s="148"/>
      <c r="E412" s="214"/>
      <c r="F412" s="214"/>
      <c r="G412" s="214"/>
      <c r="H412" s="214"/>
      <c r="I412" s="214"/>
      <c r="J412" s="214"/>
      <c r="K412" s="149"/>
      <c r="L412" s="149"/>
      <c r="M412" s="149"/>
      <c r="N412" s="149"/>
    </row>
    <row r="413" spans="1:14" ht="12.75">
      <c r="A413" s="148"/>
      <c r="B413" s="148"/>
      <c r="C413" s="148"/>
      <c r="D413" s="148"/>
      <c r="E413" s="214"/>
      <c r="F413" s="214"/>
      <c r="G413" s="214"/>
      <c r="H413" s="214"/>
      <c r="I413" s="214"/>
      <c r="J413" s="214"/>
      <c r="K413" s="149"/>
      <c r="L413" s="149"/>
      <c r="M413" s="149"/>
      <c r="N413" s="149"/>
    </row>
    <row r="414" spans="1:14" ht="12.75">
      <c r="A414" s="148"/>
      <c r="B414" s="148"/>
      <c r="C414" s="148"/>
      <c r="D414" s="148"/>
      <c r="E414" s="214"/>
      <c r="F414" s="214"/>
      <c r="G414" s="214"/>
      <c r="H414" s="214"/>
      <c r="I414" s="214"/>
      <c r="J414" s="214"/>
      <c r="K414" s="149"/>
      <c r="L414" s="149"/>
      <c r="M414" s="149"/>
      <c r="N414" s="149"/>
    </row>
    <row r="415" spans="1:14" ht="12.75">
      <c r="A415" s="148"/>
      <c r="B415" s="148"/>
      <c r="C415" s="148"/>
      <c r="D415" s="148"/>
      <c r="E415" s="214"/>
      <c r="F415" s="214"/>
      <c r="G415" s="214"/>
      <c r="H415" s="214"/>
      <c r="I415" s="214"/>
      <c r="J415" s="214"/>
      <c r="K415" s="149"/>
      <c r="L415" s="149"/>
      <c r="M415" s="149"/>
      <c r="N415" s="149"/>
    </row>
    <row r="416" spans="1:14" ht="12.75">
      <c r="A416" s="148"/>
      <c r="B416" s="148"/>
      <c r="C416" s="148"/>
      <c r="D416" s="148"/>
      <c r="E416" s="214"/>
      <c r="F416" s="214"/>
      <c r="G416" s="214"/>
      <c r="H416" s="214"/>
      <c r="I416" s="214"/>
      <c r="J416" s="214"/>
      <c r="K416" s="149"/>
      <c r="L416" s="149"/>
      <c r="M416" s="149"/>
      <c r="N416" s="149"/>
    </row>
    <row r="417" spans="1:14" ht="12.75">
      <c r="A417" s="148"/>
      <c r="B417" s="148"/>
      <c r="C417" s="148"/>
      <c r="D417" s="148"/>
      <c r="E417" s="214"/>
      <c r="F417" s="214"/>
      <c r="G417" s="214"/>
      <c r="H417" s="214"/>
      <c r="I417" s="214"/>
      <c r="J417" s="214"/>
      <c r="K417" s="149"/>
      <c r="L417" s="149"/>
      <c r="M417" s="149"/>
      <c r="N417" s="149"/>
    </row>
    <row r="418" spans="1:14" ht="12.75">
      <c r="A418" s="148"/>
      <c r="B418" s="148"/>
      <c r="C418" s="148"/>
      <c r="D418" s="148"/>
      <c r="E418" s="214"/>
      <c r="F418" s="214"/>
      <c r="G418" s="214"/>
      <c r="H418" s="214"/>
      <c r="I418" s="214"/>
      <c r="J418" s="214"/>
      <c r="K418" s="149"/>
      <c r="L418" s="149"/>
      <c r="M418" s="149"/>
      <c r="N418" s="149"/>
    </row>
    <row r="419" spans="1:14" ht="12.75">
      <c r="A419" s="148"/>
      <c r="B419" s="148"/>
      <c r="C419" s="148"/>
      <c r="D419" s="148"/>
      <c r="E419" s="214"/>
      <c r="F419" s="214"/>
      <c r="G419" s="214"/>
      <c r="H419" s="214"/>
      <c r="I419" s="214"/>
      <c r="J419" s="214"/>
      <c r="K419" s="149"/>
      <c r="L419" s="149"/>
      <c r="M419" s="149"/>
      <c r="N419" s="149"/>
    </row>
    <row r="420" spans="1:14" ht="12.75">
      <c r="A420" s="148"/>
      <c r="B420" s="148"/>
      <c r="C420" s="148"/>
      <c r="D420" s="148"/>
      <c r="E420" s="214"/>
      <c r="F420" s="214"/>
      <c r="G420" s="214"/>
      <c r="H420" s="214"/>
      <c r="I420" s="214"/>
      <c r="J420" s="214"/>
      <c r="K420" s="149"/>
      <c r="L420" s="149"/>
      <c r="M420" s="149"/>
      <c r="N420" s="149"/>
    </row>
    <row r="421" spans="1:14" ht="12.75">
      <c r="A421" s="148"/>
      <c r="B421" s="148"/>
      <c r="C421" s="148"/>
      <c r="D421" s="148"/>
      <c r="E421" s="214"/>
      <c r="F421" s="214"/>
      <c r="G421" s="214"/>
      <c r="H421" s="214"/>
      <c r="I421" s="214"/>
      <c r="J421" s="214"/>
      <c r="K421" s="149"/>
      <c r="L421" s="149"/>
      <c r="M421" s="149"/>
      <c r="N421" s="149"/>
    </row>
    <row r="422" spans="1:14" ht="12.75">
      <c r="A422" s="148"/>
      <c r="B422" s="148"/>
      <c r="C422" s="148"/>
      <c r="D422" s="148"/>
      <c r="E422" s="214"/>
      <c r="F422" s="214"/>
      <c r="G422" s="214"/>
      <c r="H422" s="214"/>
      <c r="I422" s="214"/>
      <c r="J422" s="214"/>
      <c r="K422" s="149"/>
      <c r="L422" s="149"/>
      <c r="M422" s="149"/>
      <c r="N422" s="149"/>
    </row>
    <row r="423" spans="1:14" ht="12.75">
      <c r="A423" s="148"/>
      <c r="B423" s="148"/>
      <c r="C423" s="148"/>
      <c r="D423" s="148"/>
      <c r="E423" s="214"/>
      <c r="F423" s="214"/>
      <c r="G423" s="214"/>
      <c r="H423" s="214"/>
      <c r="I423" s="214"/>
      <c r="J423" s="214"/>
      <c r="K423" s="149"/>
      <c r="L423" s="149"/>
      <c r="M423" s="149"/>
      <c r="N423" s="149"/>
    </row>
    <row r="424" spans="1:14" ht="12.75">
      <c r="A424" s="148"/>
      <c r="B424" s="148"/>
      <c r="C424" s="148"/>
      <c r="D424" s="148"/>
      <c r="E424" s="214"/>
      <c r="F424" s="214"/>
      <c r="G424" s="214"/>
      <c r="H424" s="214"/>
      <c r="I424" s="214"/>
      <c r="J424" s="214"/>
      <c r="K424" s="149"/>
      <c r="L424" s="149"/>
      <c r="M424" s="149"/>
      <c r="N424" s="149"/>
    </row>
    <row r="425" spans="1:14" ht="12.75">
      <c r="A425" s="148"/>
      <c r="B425" s="148"/>
      <c r="C425" s="148"/>
      <c r="D425" s="148"/>
      <c r="E425" s="214"/>
      <c r="F425" s="214"/>
      <c r="G425" s="214"/>
      <c r="H425" s="214"/>
      <c r="I425" s="214"/>
      <c r="J425" s="214"/>
      <c r="K425" s="149"/>
      <c r="L425" s="149"/>
      <c r="M425" s="149"/>
      <c r="N425" s="149"/>
    </row>
    <row r="426" spans="1:14" ht="12.75">
      <c r="A426" s="148"/>
      <c r="B426" s="148"/>
      <c r="C426" s="148"/>
      <c r="D426" s="148"/>
      <c r="E426" s="214"/>
      <c r="F426" s="214"/>
      <c r="G426" s="214"/>
      <c r="H426" s="214"/>
      <c r="I426" s="214"/>
      <c r="J426" s="214"/>
      <c r="K426" s="149"/>
      <c r="L426" s="149"/>
      <c r="M426" s="149"/>
      <c r="N426" s="149"/>
    </row>
    <row r="427" spans="1:14" ht="12.75">
      <c r="A427" s="148"/>
      <c r="B427" s="148"/>
      <c r="C427" s="148"/>
      <c r="D427" s="148"/>
      <c r="E427" s="214"/>
      <c r="F427" s="214"/>
      <c r="G427" s="214"/>
      <c r="H427" s="214"/>
      <c r="I427" s="214"/>
      <c r="J427" s="214"/>
      <c r="K427" s="149"/>
      <c r="L427" s="149"/>
      <c r="M427" s="149"/>
      <c r="N427" s="149"/>
    </row>
    <row r="428" spans="1:14" ht="12.75">
      <c r="A428" s="148"/>
      <c r="B428" s="148"/>
      <c r="C428" s="148"/>
      <c r="D428" s="148"/>
      <c r="E428" s="214"/>
      <c r="F428" s="214"/>
      <c r="G428" s="214"/>
      <c r="H428" s="214"/>
      <c r="I428" s="214"/>
      <c r="J428" s="214"/>
      <c r="K428" s="149"/>
      <c r="L428" s="149"/>
      <c r="M428" s="149"/>
      <c r="N428" s="149"/>
    </row>
    <row r="429" spans="1:14" ht="12.75">
      <c r="A429" s="148"/>
      <c r="B429" s="148"/>
      <c r="C429" s="148"/>
      <c r="D429" s="148"/>
      <c r="E429" s="214"/>
      <c r="F429" s="214"/>
      <c r="G429" s="214"/>
      <c r="H429" s="214"/>
      <c r="I429" s="214"/>
      <c r="J429" s="214"/>
      <c r="K429" s="149"/>
      <c r="L429" s="149"/>
      <c r="M429" s="149"/>
      <c r="N429" s="149"/>
    </row>
    <row r="430" spans="1:14" ht="12.75">
      <c r="A430" s="148"/>
      <c r="B430" s="148"/>
      <c r="C430" s="148"/>
      <c r="D430" s="148"/>
      <c r="E430" s="214"/>
      <c r="F430" s="214"/>
      <c r="G430" s="214"/>
      <c r="H430" s="214"/>
      <c r="I430" s="214"/>
      <c r="J430" s="214"/>
      <c r="K430" s="149"/>
      <c r="L430" s="149"/>
      <c r="M430" s="149"/>
      <c r="N430" s="149"/>
    </row>
    <row r="431" spans="1:14" ht="12.75">
      <c r="A431" s="148"/>
      <c r="B431" s="148"/>
      <c r="C431" s="148"/>
      <c r="D431" s="148"/>
      <c r="E431" s="214"/>
      <c r="F431" s="214"/>
      <c r="G431" s="214"/>
      <c r="H431" s="214"/>
      <c r="I431" s="214"/>
      <c r="J431" s="214"/>
      <c r="K431" s="149"/>
      <c r="L431" s="149"/>
      <c r="M431" s="149"/>
      <c r="N431" s="149"/>
    </row>
    <row r="432" spans="1:14" ht="12.75">
      <c r="A432" s="148"/>
      <c r="B432" s="148"/>
      <c r="C432" s="148"/>
      <c r="D432" s="148"/>
      <c r="E432" s="214"/>
      <c r="F432" s="214"/>
      <c r="G432" s="214"/>
      <c r="H432" s="214"/>
      <c r="I432" s="214"/>
      <c r="J432" s="214"/>
      <c r="K432" s="149"/>
      <c r="L432" s="149"/>
      <c r="M432" s="149"/>
      <c r="N432" s="149"/>
    </row>
    <row r="433" spans="1:14" ht="12.75">
      <c r="A433" s="148"/>
      <c r="B433" s="148"/>
      <c r="C433" s="148"/>
      <c r="D433" s="148"/>
      <c r="E433" s="214"/>
      <c r="F433" s="214"/>
      <c r="G433" s="214"/>
      <c r="H433" s="214"/>
      <c r="I433" s="214"/>
      <c r="J433" s="214"/>
      <c r="K433" s="149"/>
      <c r="L433" s="149"/>
      <c r="M433" s="149"/>
      <c r="N433" s="149"/>
    </row>
    <row r="434" spans="1:14" ht="12.75">
      <c r="A434" s="148"/>
      <c r="B434" s="148"/>
      <c r="C434" s="148"/>
      <c r="D434" s="148"/>
      <c r="E434" s="214"/>
      <c r="F434" s="214"/>
      <c r="G434" s="214"/>
      <c r="H434" s="214"/>
      <c r="I434" s="214"/>
      <c r="J434" s="214"/>
      <c r="K434" s="149"/>
      <c r="L434" s="149"/>
      <c r="M434" s="149"/>
      <c r="N434" s="149"/>
    </row>
    <row r="435" spans="1:14" ht="12.75">
      <c r="A435" s="148"/>
      <c r="B435" s="148"/>
      <c r="C435" s="148"/>
      <c r="D435" s="148"/>
      <c r="E435" s="214"/>
      <c r="F435" s="214"/>
      <c r="G435" s="214"/>
      <c r="H435" s="214"/>
      <c r="I435" s="214"/>
      <c r="J435" s="214"/>
      <c r="K435" s="149"/>
      <c r="L435" s="149"/>
      <c r="M435" s="149"/>
      <c r="N435" s="149"/>
    </row>
    <row r="436" spans="1:14" ht="12.75">
      <c r="A436" s="148"/>
      <c r="B436" s="148"/>
      <c r="C436" s="148"/>
      <c r="D436" s="148"/>
      <c r="E436" s="214"/>
      <c r="F436" s="214"/>
      <c r="G436" s="214"/>
      <c r="H436" s="214"/>
      <c r="I436" s="214"/>
      <c r="J436" s="214"/>
      <c r="K436" s="149"/>
      <c r="L436" s="149"/>
      <c r="M436" s="149"/>
      <c r="N436" s="149"/>
    </row>
    <row r="437" spans="1:14" ht="12.75">
      <c r="A437" s="148"/>
      <c r="B437" s="148"/>
      <c r="C437" s="148"/>
      <c r="D437" s="148"/>
      <c r="E437" s="214"/>
      <c r="F437" s="214"/>
      <c r="G437" s="214"/>
      <c r="H437" s="214"/>
      <c r="I437" s="214"/>
      <c r="J437" s="214"/>
      <c r="K437" s="149"/>
      <c r="L437" s="149"/>
      <c r="M437" s="149"/>
      <c r="N437" s="149"/>
    </row>
    <row r="438" spans="1:14" ht="12.75">
      <c r="A438" s="148"/>
      <c r="B438" s="148"/>
      <c r="C438" s="148"/>
      <c r="D438" s="148"/>
      <c r="E438" s="214"/>
      <c r="F438" s="214"/>
      <c r="G438" s="214"/>
      <c r="H438" s="214"/>
      <c r="I438" s="214"/>
      <c r="J438" s="214"/>
      <c r="K438" s="149"/>
      <c r="L438" s="149"/>
      <c r="M438" s="149"/>
      <c r="N438" s="149"/>
    </row>
    <row r="439" spans="1:14" ht="12.75">
      <c r="A439" s="148"/>
      <c r="B439" s="148"/>
      <c r="C439" s="148"/>
      <c r="D439" s="148"/>
      <c r="E439" s="214"/>
      <c r="F439" s="214"/>
      <c r="G439" s="214"/>
      <c r="H439" s="214"/>
      <c r="I439" s="214"/>
      <c r="J439" s="214"/>
      <c r="K439" s="149"/>
      <c r="L439" s="149"/>
      <c r="M439" s="149"/>
      <c r="N439" s="149"/>
    </row>
    <row r="440" spans="1:14" ht="12.75">
      <c r="A440" s="148"/>
      <c r="B440" s="148"/>
      <c r="C440" s="148"/>
      <c r="D440" s="148"/>
      <c r="E440" s="214"/>
      <c r="F440" s="214"/>
      <c r="G440" s="214"/>
      <c r="H440" s="214"/>
      <c r="I440" s="214"/>
      <c r="J440" s="214"/>
      <c r="K440" s="149"/>
      <c r="L440" s="149"/>
      <c r="M440" s="149"/>
      <c r="N440" s="149"/>
    </row>
    <row r="441" spans="1:14" ht="12.75">
      <c r="A441" s="148"/>
      <c r="B441" s="148"/>
      <c r="C441" s="148"/>
      <c r="D441" s="148"/>
      <c r="E441" s="214"/>
      <c r="F441" s="214"/>
      <c r="G441" s="214"/>
      <c r="H441" s="214"/>
      <c r="I441" s="214"/>
      <c r="J441" s="214"/>
      <c r="K441" s="149"/>
      <c r="L441" s="149"/>
      <c r="M441" s="149"/>
      <c r="N441" s="149"/>
    </row>
    <row r="442" spans="1:14" ht="12.75">
      <c r="A442" s="148"/>
      <c r="B442" s="148"/>
      <c r="C442" s="148"/>
      <c r="D442" s="148"/>
      <c r="E442" s="214"/>
      <c r="F442" s="214"/>
      <c r="G442" s="214"/>
      <c r="H442" s="214"/>
      <c r="I442" s="214"/>
      <c r="J442" s="214"/>
      <c r="K442" s="149"/>
      <c r="L442" s="149"/>
      <c r="M442" s="149"/>
      <c r="N442" s="149"/>
    </row>
    <row r="443" spans="1:14" ht="12.75">
      <c r="A443" s="148"/>
      <c r="B443" s="148"/>
      <c r="C443" s="148"/>
      <c r="D443" s="148"/>
      <c r="E443" s="214"/>
      <c r="F443" s="214"/>
      <c r="G443" s="214"/>
      <c r="H443" s="214"/>
      <c r="I443" s="214"/>
      <c r="J443" s="214"/>
      <c r="K443" s="149"/>
      <c r="L443" s="149"/>
      <c r="M443" s="149"/>
      <c r="N443" s="149"/>
    </row>
    <row r="444" spans="1:14" ht="12.75">
      <c r="A444" s="148"/>
      <c r="B444" s="148"/>
      <c r="C444" s="148"/>
      <c r="D444" s="148"/>
      <c r="E444" s="214"/>
      <c r="F444" s="214"/>
      <c r="G444" s="214"/>
      <c r="H444" s="214"/>
      <c r="I444" s="214"/>
      <c r="J444" s="214"/>
      <c r="K444" s="149"/>
      <c r="L444" s="149"/>
      <c r="M444" s="149"/>
      <c r="N444" s="149"/>
    </row>
    <row r="445" spans="1:14" ht="12.75">
      <c r="A445" s="148"/>
      <c r="B445" s="148"/>
      <c r="C445" s="148"/>
      <c r="D445" s="148"/>
      <c r="E445" s="214"/>
      <c r="F445" s="214"/>
      <c r="G445" s="214"/>
      <c r="H445" s="214"/>
      <c r="I445" s="214"/>
      <c r="J445" s="214"/>
      <c r="K445" s="149"/>
      <c r="L445" s="149"/>
      <c r="M445" s="149"/>
      <c r="N445" s="149"/>
    </row>
    <row r="446" spans="1:14" ht="12.75">
      <c r="A446" s="148"/>
      <c r="B446" s="148"/>
      <c r="C446" s="148"/>
      <c r="D446" s="148"/>
      <c r="E446" s="214"/>
      <c r="F446" s="214"/>
      <c r="G446" s="214"/>
      <c r="H446" s="214"/>
      <c r="I446" s="214"/>
      <c r="J446" s="214"/>
      <c r="K446" s="149"/>
      <c r="L446" s="149"/>
      <c r="M446" s="149"/>
      <c r="N446" s="149"/>
    </row>
    <row r="447" spans="1:14" ht="12.75">
      <c r="A447" s="148"/>
      <c r="B447" s="148"/>
      <c r="C447" s="148"/>
      <c r="D447" s="148"/>
      <c r="E447" s="214"/>
      <c r="F447" s="214"/>
      <c r="G447" s="214"/>
      <c r="H447" s="214"/>
      <c r="I447" s="214"/>
      <c r="J447" s="214"/>
      <c r="K447" s="149"/>
      <c r="L447" s="149"/>
      <c r="M447" s="149"/>
      <c r="N447" s="149"/>
    </row>
    <row r="448" spans="1:14" ht="12.75">
      <c r="A448" s="148"/>
      <c r="B448" s="148"/>
      <c r="C448" s="148"/>
      <c r="D448" s="148"/>
      <c r="E448" s="214"/>
      <c r="F448" s="214"/>
      <c r="G448" s="214"/>
      <c r="H448" s="214"/>
      <c r="I448" s="214"/>
      <c r="J448" s="214"/>
      <c r="K448" s="149"/>
      <c r="L448" s="149"/>
      <c r="M448" s="149"/>
      <c r="N448" s="149"/>
    </row>
    <row r="449" spans="1:14" ht="12.75">
      <c r="A449" s="148"/>
      <c r="B449" s="148"/>
      <c r="C449" s="148"/>
      <c r="D449" s="148"/>
      <c r="E449" s="214"/>
      <c r="F449" s="214"/>
      <c r="G449" s="214"/>
      <c r="H449" s="214"/>
      <c r="I449" s="214"/>
      <c r="J449" s="214"/>
      <c r="K449" s="149"/>
      <c r="L449" s="149"/>
      <c r="M449" s="149"/>
      <c r="N449" s="149"/>
    </row>
    <row r="450" spans="1:14" ht="12.75">
      <c r="A450" s="148"/>
      <c r="B450" s="148"/>
      <c r="C450" s="148"/>
      <c r="D450" s="148"/>
      <c r="E450" s="214"/>
      <c r="F450" s="214"/>
      <c r="G450" s="214"/>
      <c r="H450" s="214"/>
      <c r="I450" s="214"/>
      <c r="J450" s="214"/>
      <c r="K450" s="149"/>
      <c r="L450" s="149"/>
      <c r="M450" s="149"/>
      <c r="N450" s="149"/>
    </row>
    <row r="451" spans="1:14" ht="12.75">
      <c r="A451" s="148"/>
      <c r="B451" s="148"/>
      <c r="C451" s="148"/>
      <c r="D451" s="148"/>
      <c r="E451" s="214"/>
      <c r="F451" s="214"/>
      <c r="G451" s="214"/>
      <c r="H451" s="214"/>
      <c r="I451" s="214"/>
      <c r="J451" s="214"/>
      <c r="K451" s="149"/>
      <c r="L451" s="149"/>
      <c r="M451" s="149"/>
      <c r="N451" s="149"/>
    </row>
    <row r="452" spans="1:14" ht="12.75">
      <c r="A452" s="148"/>
      <c r="B452" s="148"/>
      <c r="C452" s="148"/>
      <c r="D452" s="148"/>
      <c r="E452" s="214"/>
      <c r="F452" s="214"/>
      <c r="G452" s="214"/>
      <c r="H452" s="214"/>
      <c r="I452" s="214"/>
      <c r="J452" s="214"/>
      <c r="K452" s="149"/>
      <c r="L452" s="149"/>
      <c r="M452" s="149"/>
      <c r="N452" s="149"/>
    </row>
    <row r="453" spans="1:14" ht="12.75">
      <c r="A453" s="148"/>
      <c r="B453" s="148"/>
      <c r="C453" s="148"/>
      <c r="D453" s="148"/>
      <c r="E453" s="214"/>
      <c r="F453" s="214"/>
      <c r="G453" s="214"/>
      <c r="H453" s="214"/>
      <c r="I453" s="214"/>
      <c r="J453" s="214"/>
      <c r="K453" s="149"/>
      <c r="L453" s="149"/>
      <c r="M453" s="149"/>
      <c r="N453" s="149"/>
    </row>
    <row r="454" spans="1:14" ht="12.75">
      <c r="A454" s="148"/>
      <c r="B454" s="148"/>
      <c r="C454" s="148"/>
      <c r="D454" s="148"/>
      <c r="E454" s="214"/>
      <c r="F454" s="214"/>
      <c r="G454" s="214"/>
      <c r="H454" s="214"/>
      <c r="I454" s="214"/>
      <c r="J454" s="214"/>
      <c r="K454" s="149"/>
      <c r="L454" s="149"/>
      <c r="M454" s="149"/>
      <c r="N454" s="149"/>
    </row>
    <row r="455" spans="1:14" ht="12.75">
      <c r="A455" s="148"/>
      <c r="B455" s="148"/>
      <c r="C455" s="148"/>
      <c r="D455" s="148"/>
      <c r="E455" s="214"/>
      <c r="F455" s="214"/>
      <c r="G455" s="214"/>
      <c r="H455" s="214"/>
      <c r="I455" s="214"/>
      <c r="J455" s="214"/>
      <c r="K455" s="149"/>
      <c r="L455" s="149"/>
      <c r="M455" s="149"/>
      <c r="N455" s="149"/>
    </row>
    <row r="456" spans="1:14" ht="12.75">
      <c r="A456" s="148"/>
      <c r="B456" s="148"/>
      <c r="C456" s="148"/>
      <c r="D456" s="148"/>
      <c r="E456" s="214"/>
      <c r="F456" s="214"/>
      <c r="G456" s="214"/>
      <c r="H456" s="214"/>
      <c r="I456" s="214"/>
      <c r="J456" s="214"/>
      <c r="K456" s="149"/>
      <c r="L456" s="149"/>
      <c r="M456" s="149"/>
      <c r="N456" s="149"/>
    </row>
    <row r="457" spans="1:14" ht="12.75">
      <c r="A457" s="148"/>
      <c r="B457" s="148"/>
      <c r="C457" s="148"/>
      <c r="D457" s="148"/>
      <c r="E457" s="214"/>
      <c r="F457" s="214"/>
      <c r="G457" s="214"/>
      <c r="H457" s="214"/>
      <c r="I457" s="214"/>
      <c r="J457" s="214"/>
      <c r="K457" s="149"/>
      <c r="L457" s="149"/>
      <c r="M457" s="149"/>
      <c r="N457" s="149"/>
    </row>
    <row r="458" spans="1:14" ht="12.75">
      <c r="A458" s="148"/>
      <c r="B458" s="148"/>
      <c r="C458" s="148"/>
      <c r="D458" s="148"/>
      <c r="E458" s="214"/>
      <c r="F458" s="214"/>
      <c r="G458" s="214"/>
      <c r="H458" s="214"/>
      <c r="I458" s="214"/>
      <c r="J458" s="214"/>
      <c r="K458" s="149"/>
      <c r="L458" s="149"/>
      <c r="M458" s="149"/>
      <c r="N458" s="149"/>
    </row>
    <row r="459" spans="1:14" ht="12.75">
      <c r="A459" s="148"/>
      <c r="B459" s="148"/>
      <c r="C459" s="148"/>
      <c r="D459" s="148"/>
      <c r="E459" s="214"/>
      <c r="F459" s="214"/>
      <c r="G459" s="214"/>
      <c r="H459" s="214"/>
      <c r="I459" s="214"/>
      <c r="J459" s="214"/>
      <c r="K459" s="149"/>
      <c r="L459" s="149"/>
      <c r="M459" s="149"/>
      <c r="N459" s="149"/>
    </row>
    <row r="460" spans="1:14" ht="12.75">
      <c r="A460" s="148"/>
      <c r="B460" s="148"/>
      <c r="C460" s="148"/>
      <c r="D460" s="148"/>
      <c r="E460" s="214"/>
      <c r="F460" s="214"/>
      <c r="G460" s="214"/>
      <c r="H460" s="214"/>
      <c r="I460" s="214"/>
      <c r="J460" s="214"/>
      <c r="K460" s="149"/>
      <c r="L460" s="149"/>
      <c r="M460" s="149"/>
      <c r="N460" s="149"/>
    </row>
    <row r="461" spans="1:14" ht="12.75">
      <c r="A461" s="148"/>
      <c r="B461" s="148"/>
      <c r="C461" s="148"/>
      <c r="D461" s="148"/>
      <c r="E461" s="214"/>
      <c r="F461" s="214"/>
      <c r="G461" s="214"/>
      <c r="H461" s="214"/>
      <c r="I461" s="214"/>
      <c r="J461" s="214"/>
      <c r="K461" s="149"/>
      <c r="L461" s="149"/>
      <c r="M461" s="149"/>
      <c r="N461" s="149"/>
    </row>
    <row r="462" spans="1:14" ht="12.75">
      <c r="A462" s="148"/>
      <c r="B462" s="148"/>
      <c r="C462" s="148"/>
      <c r="D462" s="148"/>
      <c r="E462" s="214"/>
      <c r="F462" s="214"/>
      <c r="G462" s="214"/>
      <c r="H462" s="214"/>
      <c r="I462" s="214"/>
      <c r="J462" s="214"/>
      <c r="K462" s="149"/>
      <c r="L462" s="149"/>
      <c r="M462" s="149"/>
      <c r="N462" s="149"/>
    </row>
    <row r="463" spans="1:14" ht="12.75">
      <c r="A463" s="148"/>
      <c r="B463" s="148"/>
      <c r="C463" s="148"/>
      <c r="D463" s="148"/>
      <c r="E463" s="214"/>
      <c r="F463" s="214"/>
      <c r="G463" s="214"/>
      <c r="H463" s="214"/>
      <c r="I463" s="214"/>
      <c r="J463" s="214"/>
      <c r="K463" s="149"/>
      <c r="L463" s="149"/>
      <c r="M463" s="149"/>
      <c r="N463" s="149"/>
    </row>
    <row r="464" spans="1:14" ht="12.75">
      <c r="A464" s="148"/>
      <c r="B464" s="148"/>
      <c r="C464" s="148"/>
      <c r="D464" s="148"/>
      <c r="E464" s="214"/>
      <c r="F464" s="214"/>
      <c r="G464" s="214"/>
      <c r="H464" s="214"/>
      <c r="I464" s="214"/>
      <c r="J464" s="214"/>
      <c r="K464" s="149"/>
      <c r="L464" s="149"/>
      <c r="M464" s="149"/>
      <c r="N464" s="149"/>
    </row>
    <row r="465" spans="1:14" ht="12.75">
      <c r="A465" s="148"/>
      <c r="B465" s="148"/>
      <c r="C465" s="148"/>
      <c r="D465" s="148"/>
      <c r="E465" s="214"/>
      <c r="F465" s="214"/>
      <c r="G465" s="214"/>
      <c r="H465" s="214"/>
      <c r="I465" s="214"/>
      <c r="J465" s="214"/>
      <c r="K465" s="149"/>
      <c r="L465" s="149"/>
      <c r="M465" s="149"/>
      <c r="N465" s="149"/>
    </row>
    <row r="466" spans="1:14" ht="12.75">
      <c r="A466" s="148"/>
      <c r="B466" s="148"/>
      <c r="C466" s="148"/>
      <c r="D466" s="148"/>
      <c r="E466" s="214"/>
      <c r="F466" s="214"/>
      <c r="G466" s="214"/>
      <c r="H466" s="214"/>
      <c r="I466" s="214"/>
      <c r="J466" s="214"/>
      <c r="K466" s="149"/>
      <c r="L466" s="149"/>
      <c r="M466" s="149"/>
      <c r="N466" s="149"/>
    </row>
    <row r="467" spans="1:14" ht="12.75">
      <c r="A467" s="148"/>
      <c r="B467" s="148"/>
      <c r="C467" s="148"/>
      <c r="D467" s="148"/>
      <c r="E467" s="214"/>
      <c r="F467" s="214"/>
      <c r="G467" s="214"/>
      <c r="H467" s="214"/>
      <c r="I467" s="214"/>
      <c r="J467" s="214"/>
      <c r="K467" s="149"/>
      <c r="L467" s="149"/>
      <c r="M467" s="149"/>
      <c r="N467" s="149"/>
    </row>
    <row r="468" spans="1:14" ht="12.75">
      <c r="A468" s="148"/>
      <c r="B468" s="148"/>
      <c r="C468" s="148"/>
      <c r="D468" s="148"/>
      <c r="E468" s="214"/>
      <c r="F468" s="214"/>
      <c r="G468" s="214"/>
      <c r="H468" s="214"/>
      <c r="I468" s="214"/>
      <c r="J468" s="214"/>
      <c r="K468" s="149"/>
      <c r="L468" s="149"/>
      <c r="M468" s="149"/>
      <c r="N468" s="149"/>
    </row>
    <row r="469" spans="1:14" ht="12.75">
      <c r="A469" s="148"/>
      <c r="B469" s="148"/>
      <c r="C469" s="148"/>
      <c r="D469" s="148"/>
      <c r="E469" s="214"/>
      <c r="F469" s="214"/>
      <c r="G469" s="214"/>
      <c r="H469" s="214"/>
      <c r="I469" s="214"/>
      <c r="J469" s="214"/>
      <c r="K469" s="149"/>
      <c r="L469" s="149"/>
      <c r="M469" s="149"/>
      <c r="N469" s="149"/>
    </row>
    <row r="470" spans="1:14" ht="12.75">
      <c r="A470" s="148"/>
      <c r="B470" s="148"/>
      <c r="C470" s="148"/>
      <c r="D470" s="148"/>
      <c r="E470" s="214"/>
      <c r="F470" s="214"/>
      <c r="G470" s="214"/>
      <c r="H470" s="214"/>
      <c r="I470" s="214"/>
      <c r="J470" s="214"/>
      <c r="K470" s="149"/>
      <c r="L470" s="149"/>
      <c r="M470" s="149"/>
      <c r="N470" s="149"/>
    </row>
    <row r="471" spans="1:14" ht="12.75">
      <c r="A471" s="148"/>
      <c r="B471" s="148"/>
      <c r="C471" s="148"/>
      <c r="D471" s="148"/>
      <c r="E471" s="214"/>
      <c r="F471" s="214"/>
      <c r="G471" s="214"/>
      <c r="H471" s="214"/>
      <c r="I471" s="214"/>
      <c r="J471" s="214"/>
      <c r="K471" s="149"/>
      <c r="L471" s="149"/>
      <c r="M471" s="149"/>
      <c r="N471" s="149"/>
    </row>
    <row r="472" spans="1:14" ht="12.75">
      <c r="A472" s="148"/>
      <c r="B472" s="148"/>
      <c r="C472" s="148"/>
      <c r="D472" s="148"/>
      <c r="E472" s="214"/>
      <c r="F472" s="214"/>
      <c r="G472" s="214"/>
      <c r="H472" s="214"/>
      <c r="I472" s="214"/>
      <c r="J472" s="214"/>
      <c r="K472" s="149"/>
      <c r="L472" s="149"/>
      <c r="M472" s="149"/>
      <c r="N472" s="149"/>
    </row>
    <row r="473" spans="1:14" ht="12.75">
      <c r="A473" s="148"/>
      <c r="B473" s="148"/>
      <c r="C473" s="148"/>
      <c r="D473" s="148"/>
      <c r="E473" s="214"/>
      <c r="F473" s="214"/>
      <c r="G473" s="214"/>
      <c r="H473" s="214"/>
      <c r="I473" s="214"/>
      <c r="J473" s="214"/>
      <c r="K473" s="149"/>
      <c r="L473" s="149"/>
      <c r="M473" s="149"/>
      <c r="N473" s="149"/>
    </row>
    <row r="474" spans="1:14" ht="12.75">
      <c r="A474" s="148"/>
      <c r="B474" s="148"/>
      <c r="C474" s="148"/>
      <c r="D474" s="148"/>
      <c r="E474" s="214"/>
      <c r="F474" s="214"/>
      <c r="G474" s="214"/>
      <c r="H474" s="214"/>
      <c r="I474" s="214"/>
      <c r="J474" s="214"/>
      <c r="K474" s="149"/>
      <c r="L474" s="149"/>
      <c r="M474" s="149"/>
      <c r="N474" s="149"/>
    </row>
    <row r="475" spans="1:14" ht="12.75">
      <c r="A475" s="148"/>
      <c r="B475" s="148"/>
      <c r="C475" s="148"/>
      <c r="D475" s="148"/>
      <c r="E475" s="214"/>
      <c r="F475" s="214"/>
      <c r="G475" s="214"/>
      <c r="H475" s="214"/>
      <c r="I475" s="214"/>
      <c r="J475" s="214"/>
      <c r="K475" s="149"/>
      <c r="L475" s="149"/>
      <c r="M475" s="149"/>
      <c r="N475" s="149"/>
    </row>
    <row r="476" spans="1:14" ht="12.75">
      <c r="A476" s="148"/>
      <c r="B476" s="148"/>
      <c r="C476" s="148"/>
      <c r="D476" s="148"/>
      <c r="E476" s="214"/>
      <c r="F476" s="214"/>
      <c r="G476" s="214"/>
      <c r="H476" s="214"/>
      <c r="I476" s="214"/>
      <c r="J476" s="214"/>
      <c r="K476" s="149"/>
      <c r="L476" s="149"/>
      <c r="M476" s="149"/>
      <c r="N476" s="149"/>
    </row>
    <row r="477" spans="1:14" ht="12.75">
      <c r="A477" s="148"/>
      <c r="B477" s="148"/>
      <c r="C477" s="148"/>
      <c r="D477" s="148"/>
      <c r="E477" s="214"/>
      <c r="F477" s="214"/>
      <c r="G477" s="214"/>
      <c r="H477" s="214"/>
      <c r="I477" s="214"/>
      <c r="J477" s="214"/>
      <c r="K477" s="149"/>
      <c r="L477" s="149"/>
      <c r="M477" s="149"/>
      <c r="N477" s="149"/>
    </row>
    <row r="478" spans="1:14" ht="12.75">
      <c r="A478" s="148"/>
      <c r="B478" s="148"/>
      <c r="C478" s="148"/>
      <c r="D478" s="148"/>
      <c r="E478" s="214"/>
      <c r="F478" s="214"/>
      <c r="G478" s="214"/>
      <c r="H478" s="214"/>
      <c r="I478" s="214"/>
      <c r="J478" s="214"/>
      <c r="K478" s="149"/>
      <c r="L478" s="149"/>
      <c r="M478" s="149"/>
      <c r="N478" s="149"/>
    </row>
    <row r="479" spans="1:14" ht="12.75">
      <c r="A479" s="148"/>
      <c r="B479" s="148"/>
      <c r="C479" s="148"/>
      <c r="D479" s="148"/>
      <c r="E479" s="214"/>
      <c r="F479" s="214"/>
      <c r="G479" s="214"/>
      <c r="H479" s="214"/>
      <c r="I479" s="214"/>
      <c r="J479" s="214"/>
      <c r="K479" s="149"/>
      <c r="L479" s="149"/>
      <c r="M479" s="149"/>
      <c r="N479" s="149"/>
    </row>
    <row r="480" spans="1:14" ht="12.75">
      <c r="A480" s="148"/>
      <c r="B480" s="148"/>
      <c r="C480" s="148"/>
      <c r="D480" s="148"/>
      <c r="E480" s="214"/>
      <c r="F480" s="214"/>
      <c r="G480" s="214"/>
      <c r="H480" s="214"/>
      <c r="I480" s="214"/>
      <c r="J480" s="214"/>
      <c r="K480" s="149"/>
      <c r="L480" s="149"/>
      <c r="M480" s="149"/>
      <c r="N480" s="149"/>
    </row>
    <row r="481" spans="1:14" ht="12.75">
      <c r="A481" s="148"/>
      <c r="B481" s="148"/>
      <c r="C481" s="148"/>
      <c r="D481" s="148"/>
      <c r="E481" s="214"/>
      <c r="F481" s="214"/>
      <c r="G481" s="214"/>
      <c r="H481" s="214"/>
      <c r="I481" s="214"/>
      <c r="J481" s="214"/>
      <c r="K481" s="149"/>
      <c r="L481" s="149"/>
      <c r="M481" s="149"/>
      <c r="N481" s="149"/>
    </row>
    <row r="482" spans="1:14" ht="12.75">
      <c r="A482" s="148"/>
      <c r="B482" s="148"/>
      <c r="C482" s="148"/>
      <c r="D482" s="148"/>
      <c r="E482" s="214"/>
      <c r="F482" s="214"/>
      <c r="G482" s="214"/>
      <c r="H482" s="214"/>
      <c r="I482" s="214"/>
      <c r="J482" s="214"/>
      <c r="K482" s="149"/>
      <c r="L482" s="149"/>
      <c r="M482" s="149"/>
      <c r="N482" s="149"/>
    </row>
    <row r="483" spans="1:14" ht="12.75">
      <c r="A483" s="148"/>
      <c r="B483" s="148"/>
      <c r="C483" s="148"/>
      <c r="D483" s="148"/>
      <c r="E483" s="214"/>
      <c r="F483" s="214"/>
      <c r="G483" s="214"/>
      <c r="H483" s="214"/>
      <c r="I483" s="214"/>
      <c r="J483" s="214"/>
      <c r="K483" s="149"/>
      <c r="L483" s="149"/>
      <c r="M483" s="149"/>
      <c r="N483" s="149"/>
    </row>
    <row r="484" spans="1:14" ht="12.75">
      <c r="A484" s="148"/>
      <c r="B484" s="148"/>
      <c r="C484" s="148"/>
      <c r="D484" s="148"/>
      <c r="E484" s="214"/>
      <c r="F484" s="214"/>
      <c r="G484" s="214"/>
      <c r="H484" s="214"/>
      <c r="I484" s="214"/>
      <c r="J484" s="214"/>
      <c r="K484" s="149"/>
      <c r="L484" s="149"/>
      <c r="M484" s="149"/>
      <c r="N484" s="149"/>
    </row>
    <row r="485" spans="1:14" ht="12.75">
      <c r="A485" s="148"/>
      <c r="B485" s="148"/>
      <c r="C485" s="148"/>
      <c r="D485" s="148"/>
      <c r="E485" s="214"/>
      <c r="F485" s="214"/>
      <c r="G485" s="214"/>
      <c r="H485" s="214"/>
      <c r="I485" s="214"/>
      <c r="J485" s="214"/>
      <c r="K485" s="149"/>
      <c r="L485" s="149"/>
      <c r="M485" s="149"/>
      <c r="N485" s="149"/>
    </row>
    <row r="486" spans="1:14" ht="12.75">
      <c r="A486" s="148"/>
      <c r="B486" s="148"/>
      <c r="C486" s="148"/>
      <c r="D486" s="148"/>
      <c r="E486" s="214"/>
      <c r="F486" s="214"/>
      <c r="G486" s="214"/>
      <c r="H486" s="214"/>
      <c r="I486" s="214"/>
      <c r="J486" s="214"/>
      <c r="K486" s="149"/>
      <c r="L486" s="149"/>
      <c r="M486" s="149"/>
      <c r="N486" s="149"/>
    </row>
    <row r="487" spans="1:14" ht="12.75">
      <c r="A487" s="148"/>
      <c r="B487" s="148"/>
      <c r="C487" s="148"/>
      <c r="D487" s="148"/>
      <c r="E487" s="214"/>
      <c r="F487" s="214"/>
      <c r="G487" s="214"/>
      <c r="H487" s="214"/>
      <c r="I487" s="214"/>
      <c r="J487" s="214"/>
      <c r="K487" s="149"/>
      <c r="L487" s="149"/>
      <c r="M487" s="149"/>
      <c r="N487" s="149"/>
    </row>
    <row r="488" spans="1:14" ht="12.75">
      <c r="A488" s="148"/>
      <c r="B488" s="148"/>
      <c r="C488" s="148"/>
      <c r="D488" s="148"/>
      <c r="E488" s="214"/>
      <c r="F488" s="214"/>
      <c r="G488" s="214"/>
      <c r="H488" s="214"/>
      <c r="I488" s="214"/>
      <c r="J488" s="214"/>
      <c r="K488" s="149"/>
      <c r="L488" s="149"/>
      <c r="M488" s="149"/>
      <c r="N488" s="149"/>
    </row>
    <row r="489" spans="1:14" ht="12.75">
      <c r="A489" s="148"/>
      <c r="B489" s="148"/>
      <c r="C489" s="148"/>
      <c r="D489" s="148"/>
      <c r="E489" s="214"/>
      <c r="F489" s="214"/>
      <c r="G489" s="214"/>
      <c r="H489" s="214"/>
      <c r="I489" s="214"/>
      <c r="J489" s="214"/>
      <c r="K489" s="149"/>
      <c r="L489" s="149"/>
      <c r="M489" s="149"/>
      <c r="N489" s="149"/>
    </row>
    <row r="490" spans="1:14" ht="12.75">
      <c r="A490" s="148"/>
      <c r="B490" s="148"/>
      <c r="C490" s="148"/>
      <c r="D490" s="148"/>
      <c r="E490" s="148"/>
      <c r="F490" s="148"/>
      <c r="G490" s="148"/>
      <c r="H490" s="148"/>
      <c r="I490" s="148"/>
      <c r="J490" s="148"/>
      <c r="K490" s="149"/>
      <c r="L490" s="149"/>
      <c r="M490" s="149"/>
      <c r="N490" s="149"/>
    </row>
    <row r="491" spans="1:14" ht="12.75">
      <c r="A491" s="148"/>
      <c r="B491" s="148"/>
      <c r="C491" s="148"/>
      <c r="D491" s="148"/>
      <c r="E491" s="148"/>
      <c r="F491" s="148"/>
      <c r="G491" s="148"/>
      <c r="H491" s="148"/>
      <c r="I491" s="148"/>
      <c r="J491" s="148"/>
      <c r="K491" s="149"/>
      <c r="L491" s="149"/>
      <c r="M491" s="149"/>
      <c r="N491" s="149"/>
    </row>
    <row r="492" spans="1:14" ht="12.75">
      <c r="A492" s="148"/>
      <c r="B492" s="148"/>
      <c r="C492" s="148"/>
      <c r="D492" s="148"/>
      <c r="E492" s="148"/>
      <c r="F492" s="148"/>
      <c r="G492" s="148"/>
      <c r="H492" s="148"/>
      <c r="I492" s="148"/>
      <c r="J492" s="148"/>
      <c r="K492" s="149"/>
      <c r="L492" s="149"/>
      <c r="M492" s="149"/>
      <c r="N492" s="149"/>
    </row>
    <row r="493" spans="1:14" ht="12.75">
      <c r="A493" s="148"/>
      <c r="B493" s="148"/>
      <c r="C493" s="148"/>
      <c r="D493" s="148"/>
      <c r="E493" s="148"/>
      <c r="F493" s="148"/>
      <c r="G493" s="148"/>
      <c r="H493" s="148"/>
      <c r="I493" s="148"/>
      <c r="J493" s="148"/>
      <c r="K493" s="149"/>
      <c r="L493" s="149"/>
      <c r="M493" s="149"/>
      <c r="N493" s="149"/>
    </row>
    <row r="494" spans="1:14" ht="12.75">
      <c r="A494" s="148"/>
      <c r="B494" s="148"/>
      <c r="C494" s="148"/>
      <c r="D494" s="148"/>
      <c r="E494" s="148"/>
      <c r="F494" s="148"/>
      <c r="G494" s="148"/>
      <c r="H494" s="148"/>
      <c r="I494" s="148"/>
      <c r="J494" s="148"/>
      <c r="K494" s="149"/>
      <c r="L494" s="149"/>
      <c r="M494" s="149"/>
      <c r="N494" s="149"/>
    </row>
    <row r="495" spans="1:14" ht="12.75">
      <c r="A495" s="148"/>
      <c r="B495" s="148"/>
      <c r="C495" s="148"/>
      <c r="D495" s="148"/>
      <c r="E495" s="148"/>
      <c r="F495" s="148"/>
      <c r="G495" s="148"/>
      <c r="H495" s="148"/>
      <c r="I495" s="148"/>
      <c r="J495" s="148"/>
      <c r="K495" s="149"/>
      <c r="L495" s="149"/>
      <c r="M495" s="149"/>
      <c r="N495" s="149"/>
    </row>
    <row r="496" spans="1:14" ht="12.75">
      <c r="A496" s="148"/>
      <c r="B496" s="148"/>
      <c r="C496" s="148"/>
      <c r="D496" s="148"/>
      <c r="E496" s="148"/>
      <c r="F496" s="148"/>
      <c r="G496" s="148"/>
      <c r="H496" s="148"/>
      <c r="I496" s="148"/>
      <c r="J496" s="148"/>
      <c r="K496" s="149"/>
      <c r="L496" s="149"/>
      <c r="M496" s="149"/>
      <c r="N496" s="149"/>
    </row>
    <row r="497" spans="1:14" ht="12.75">
      <c r="A497" s="148"/>
      <c r="B497" s="148"/>
      <c r="C497" s="148"/>
      <c r="D497" s="148"/>
      <c r="E497" s="148"/>
      <c r="F497" s="148"/>
      <c r="G497" s="148"/>
      <c r="H497" s="148"/>
      <c r="I497" s="148"/>
      <c r="J497" s="148"/>
      <c r="K497" s="149"/>
      <c r="L497" s="149"/>
      <c r="M497" s="149"/>
      <c r="N497" s="149"/>
    </row>
    <row r="498" spans="1:14" ht="12.75">
      <c r="A498" s="148"/>
      <c r="B498" s="148"/>
      <c r="C498" s="148"/>
      <c r="D498" s="148"/>
      <c r="E498" s="148"/>
      <c r="F498" s="148"/>
      <c r="G498" s="148"/>
      <c r="H498" s="148"/>
      <c r="I498" s="148"/>
      <c r="J498" s="148"/>
      <c r="K498" s="149"/>
      <c r="L498" s="149"/>
      <c r="M498" s="149"/>
      <c r="N498" s="149"/>
    </row>
    <row r="499" spans="1:14" ht="12.75">
      <c r="A499" s="148"/>
      <c r="B499" s="148"/>
      <c r="C499" s="148"/>
      <c r="D499" s="148"/>
      <c r="E499" s="148"/>
      <c r="F499" s="148"/>
      <c r="G499" s="148"/>
      <c r="H499" s="148"/>
      <c r="I499" s="148"/>
      <c r="J499" s="148"/>
      <c r="K499" s="149"/>
      <c r="L499" s="149"/>
      <c r="M499" s="149"/>
      <c r="N499" s="149"/>
    </row>
    <row r="500" spans="1:14" ht="12.75">
      <c r="A500" s="148"/>
      <c r="B500" s="148"/>
      <c r="C500" s="148"/>
      <c r="D500" s="148"/>
      <c r="E500" s="148"/>
      <c r="F500" s="148"/>
      <c r="G500" s="148"/>
      <c r="H500" s="148"/>
      <c r="I500" s="148"/>
      <c r="J500" s="148"/>
      <c r="K500" s="149"/>
      <c r="L500" s="149"/>
      <c r="M500" s="149"/>
      <c r="N500" s="149"/>
    </row>
    <row r="501" spans="1:14" ht="12.75">
      <c r="A501" s="148"/>
      <c r="B501" s="148"/>
      <c r="C501" s="148"/>
      <c r="D501" s="148"/>
      <c r="E501" s="148"/>
      <c r="F501" s="148"/>
      <c r="G501" s="148"/>
      <c r="H501" s="148"/>
      <c r="I501" s="148"/>
      <c r="J501" s="148"/>
      <c r="K501" s="149"/>
      <c r="L501" s="149"/>
      <c r="M501" s="149"/>
      <c r="N501" s="149"/>
    </row>
  </sheetData>
  <sheetProtection password="C3AC" sheet="1" objects="1" scenarios="1"/>
  <mergeCells count="42">
    <mergeCell ref="M1:W1"/>
    <mergeCell ref="A34:I34"/>
    <mergeCell ref="A35:I35"/>
    <mergeCell ref="A28:D28"/>
    <mergeCell ref="E28:F28"/>
    <mergeCell ref="G28:H28"/>
    <mergeCell ref="I28:J28"/>
    <mergeCell ref="A32:I32"/>
    <mergeCell ref="A33:I33"/>
    <mergeCell ref="A26:D26"/>
    <mergeCell ref="E26:F26"/>
    <mergeCell ref="G26:H26"/>
    <mergeCell ref="I26:J26"/>
    <mergeCell ref="A27:D27"/>
    <mergeCell ref="E27:F27"/>
    <mergeCell ref="G27:H27"/>
    <mergeCell ref="I27:J27"/>
    <mergeCell ref="E24:F24"/>
    <mergeCell ref="G24:H24"/>
    <mergeCell ref="I24:J24"/>
    <mergeCell ref="E25:F25"/>
    <mergeCell ref="G25:H25"/>
    <mergeCell ref="I25:J25"/>
    <mergeCell ref="B13:J13"/>
    <mergeCell ref="A14:J14"/>
    <mergeCell ref="A16:J16"/>
    <mergeCell ref="A17:A18"/>
    <mergeCell ref="B17:D17"/>
    <mergeCell ref="E17:G17"/>
    <mergeCell ref="H17:J17"/>
    <mergeCell ref="B12:J12"/>
    <mergeCell ref="A1:J1"/>
    <mergeCell ref="A2:J2"/>
    <mergeCell ref="B3:J3"/>
    <mergeCell ref="B4:J4"/>
    <mergeCell ref="B5:J5"/>
    <mergeCell ref="B6:J6"/>
    <mergeCell ref="B7:J7"/>
    <mergeCell ref="B8:J8"/>
    <mergeCell ref="B9:J9"/>
    <mergeCell ref="B10:J10"/>
    <mergeCell ref="B11:J11"/>
  </mergeCells>
  <printOptions/>
  <pageMargins left="0.7" right="0.7" top="0.75" bottom="0.75" header="0.3" footer="0.3"/>
  <pageSetup fitToHeight="0" fitToWidth="1" horizontalDpi="600" verticalDpi="600" orientation="landscape" scale="61"/>
  <headerFooter>
    <oddFooter>&amp;C&amp;G</oddFooter>
  </headerFooter>
  <colBreaks count="1" manualBreakCount="1">
    <brk id="10" max="16383" man="1"/>
  </colBreaks>
  <drawing r:id="rId1"/>
  <legacyDrawingHF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W20"/>
  <sheetViews>
    <sheetView workbookViewId="0" topLeftCell="A1">
      <selection activeCell="A4" sqref="A4:B4"/>
    </sheetView>
  </sheetViews>
  <sheetFormatPr defaultColWidth="9.140625" defaultRowHeight="12.75"/>
  <cols>
    <col min="1" max="1" width="13.28125" style="194" customWidth="1"/>
    <col min="2" max="2" width="14.28125" style="194" customWidth="1"/>
    <col min="3" max="5" width="13.7109375" style="194" customWidth="1"/>
    <col min="6" max="7" width="12.28125" style="194" customWidth="1"/>
    <col min="8" max="10" width="13.7109375" style="194" customWidth="1"/>
    <col min="11" max="16384" width="9.140625" style="194" customWidth="1"/>
  </cols>
  <sheetData>
    <row r="1" spans="1:23" ht="13.5" thickBot="1">
      <c r="A1" s="579" t="s">
        <v>440</v>
      </c>
      <c r="B1" s="579"/>
      <c r="C1" s="579"/>
      <c r="D1" s="579"/>
      <c r="E1" s="579"/>
      <c r="F1" s="579"/>
      <c r="G1" s="579"/>
      <c r="H1" s="579"/>
      <c r="I1" s="579"/>
      <c r="J1" s="579"/>
      <c r="M1" s="435" t="s">
        <v>460</v>
      </c>
      <c r="N1" s="435"/>
      <c r="O1" s="435"/>
      <c r="P1" s="435"/>
      <c r="Q1" s="435"/>
      <c r="R1" s="435"/>
      <c r="S1" s="435"/>
      <c r="T1" s="435"/>
      <c r="U1" s="435"/>
      <c r="V1" s="435"/>
      <c r="W1" s="435"/>
    </row>
    <row r="2" spans="1:23" ht="14.25" thickBot="1" thickTop="1">
      <c r="A2" s="580"/>
      <c r="B2" s="580"/>
      <c r="C2" s="580"/>
      <c r="D2" s="580"/>
      <c r="E2" s="580"/>
      <c r="F2" s="580"/>
      <c r="G2" s="580"/>
      <c r="H2" s="580"/>
      <c r="I2" s="580"/>
      <c r="J2" s="580"/>
      <c r="M2" s="296"/>
      <c r="N2" s="297"/>
      <c r="O2" s="297"/>
      <c r="P2" s="297"/>
      <c r="Q2" s="297"/>
      <c r="R2" s="297"/>
      <c r="S2" s="297"/>
      <c r="T2" s="297"/>
      <c r="U2" s="297"/>
      <c r="V2" s="297"/>
      <c r="W2" s="298"/>
    </row>
    <row r="3" spans="1:23" ht="18.95" customHeight="1">
      <c r="A3" s="581" t="s">
        <v>1</v>
      </c>
      <c r="B3" s="581"/>
      <c r="C3" s="581"/>
      <c r="D3" s="581"/>
      <c r="E3" s="581"/>
      <c r="F3" s="581"/>
      <c r="G3" s="581"/>
      <c r="H3" s="581"/>
      <c r="I3" s="581"/>
      <c r="J3" s="581"/>
      <c r="M3" s="299"/>
      <c r="N3" s="300"/>
      <c r="O3" s="300"/>
      <c r="P3" s="300"/>
      <c r="Q3" s="300"/>
      <c r="R3" s="300"/>
      <c r="S3" s="300"/>
      <c r="T3" s="300"/>
      <c r="U3" s="300"/>
      <c r="V3" s="300"/>
      <c r="W3" s="301"/>
    </row>
    <row r="4" spans="1:23" s="114" customFormat="1" ht="15" customHeight="1">
      <c r="A4" s="546" t="s">
        <v>302</v>
      </c>
      <c r="B4" s="563"/>
      <c r="C4" s="570" t="str">
        <f>'Project Information'!B3</f>
        <v>Practical Case Study</v>
      </c>
      <c r="D4" s="570"/>
      <c r="E4" s="570"/>
      <c r="F4" s="563" t="s">
        <v>2</v>
      </c>
      <c r="G4" s="563"/>
      <c r="H4" s="570" t="str">
        <f>'Project Information'!B6</f>
        <v>John Smith</v>
      </c>
      <c r="I4" s="570"/>
      <c r="J4" s="572"/>
      <c r="M4" s="299"/>
      <c r="N4" s="300"/>
      <c r="O4" s="300"/>
      <c r="P4" s="300"/>
      <c r="Q4" s="300"/>
      <c r="R4" s="300"/>
      <c r="S4" s="300"/>
      <c r="T4" s="300"/>
      <c r="U4" s="300"/>
      <c r="V4" s="300"/>
      <c r="W4" s="301"/>
    </row>
    <row r="5" spans="1:23" s="114" customFormat="1" ht="15" customHeight="1">
      <c r="A5" s="546" t="s">
        <v>306</v>
      </c>
      <c r="B5" s="563"/>
      <c r="C5" s="570" t="str">
        <f>'Project Information'!B4</f>
        <v>Three Signalized Intersections</v>
      </c>
      <c r="D5" s="570"/>
      <c r="E5" s="570"/>
      <c r="F5" s="571" t="s">
        <v>304</v>
      </c>
      <c r="G5" s="571"/>
      <c r="H5" s="570" t="str">
        <f>'Project Information'!F3</f>
        <v>email</v>
      </c>
      <c r="I5" s="570"/>
      <c r="J5" s="572"/>
      <c r="M5" s="299"/>
      <c r="N5" s="300"/>
      <c r="O5" s="300"/>
      <c r="P5" s="300"/>
      <c r="Q5" s="300"/>
      <c r="R5" s="300"/>
      <c r="S5" s="300"/>
      <c r="T5" s="300"/>
      <c r="U5" s="300"/>
      <c r="V5" s="300"/>
      <c r="W5" s="301"/>
    </row>
    <row r="6" spans="1:23" s="114" customFormat="1" ht="15" customHeight="1">
      <c r="A6" s="546" t="s">
        <v>309</v>
      </c>
      <c r="B6" s="563"/>
      <c r="C6" s="573" t="str">
        <f>'Project Information'!B5</f>
        <v>STARS Report A-1</v>
      </c>
      <c r="D6" s="573"/>
      <c r="E6" s="573"/>
      <c r="F6" s="571" t="s">
        <v>308</v>
      </c>
      <c r="G6" s="571"/>
      <c r="H6" s="574">
        <f>'Project Information'!F4</f>
        <v>1234567891</v>
      </c>
      <c r="I6" s="574"/>
      <c r="J6" s="575"/>
      <c r="M6" s="299"/>
      <c r="N6" s="300"/>
      <c r="O6" s="300"/>
      <c r="P6" s="300"/>
      <c r="Q6" s="300"/>
      <c r="R6" s="300"/>
      <c r="S6" s="300"/>
      <c r="T6" s="300"/>
      <c r="U6" s="300"/>
      <c r="V6" s="300"/>
      <c r="W6" s="301"/>
    </row>
    <row r="7" spans="1:23" s="114" customFormat="1" ht="15" customHeight="1">
      <c r="A7" s="546" t="s">
        <v>312</v>
      </c>
      <c r="B7" s="563"/>
      <c r="C7" s="573" t="str">
        <f>'Project Information'!B7</f>
        <v>ABC Company</v>
      </c>
      <c r="D7" s="573"/>
      <c r="E7" s="573"/>
      <c r="F7" s="571" t="s">
        <v>4</v>
      </c>
      <c r="G7" s="571"/>
      <c r="H7" s="576">
        <f>'Project Information'!F5</f>
        <v>40675</v>
      </c>
      <c r="I7" s="576"/>
      <c r="J7" s="577"/>
      <c r="M7" s="299"/>
      <c r="N7" s="300"/>
      <c r="O7" s="300"/>
      <c r="P7" s="300"/>
      <c r="Q7" s="300"/>
      <c r="R7" s="300"/>
      <c r="S7" s="300"/>
      <c r="T7" s="300"/>
      <c r="U7" s="300"/>
      <c r="V7" s="300"/>
      <c r="W7" s="301"/>
    </row>
    <row r="8" spans="1:23" ht="12.95" customHeight="1">
      <c r="A8" s="578"/>
      <c r="B8" s="578"/>
      <c r="C8" s="195"/>
      <c r="D8" s="196"/>
      <c r="E8" s="196"/>
      <c r="F8" s="197"/>
      <c r="G8" s="197"/>
      <c r="H8" s="196"/>
      <c r="I8" s="196"/>
      <c r="J8" s="196"/>
      <c r="M8" s="299"/>
      <c r="N8" s="300"/>
      <c r="O8" s="300"/>
      <c r="P8" s="300"/>
      <c r="Q8" s="300"/>
      <c r="R8" s="300"/>
      <c r="S8" s="300"/>
      <c r="T8" s="300"/>
      <c r="U8" s="300"/>
      <c r="V8" s="300"/>
      <c r="W8" s="301"/>
    </row>
    <row r="9" spans="1:23" ht="12.95" customHeight="1">
      <c r="A9" s="349"/>
      <c r="B9" s="349"/>
      <c r="C9" s="195"/>
      <c r="D9" s="196"/>
      <c r="E9" s="196"/>
      <c r="F9" s="197"/>
      <c r="G9" s="197"/>
      <c r="H9" s="196"/>
      <c r="I9" s="196"/>
      <c r="J9" s="196"/>
      <c r="M9" s="299"/>
      <c r="N9" s="300"/>
      <c r="O9" s="300"/>
      <c r="P9" s="300"/>
      <c r="Q9" s="300"/>
      <c r="R9" s="300"/>
      <c r="S9" s="300"/>
      <c r="T9" s="300"/>
      <c r="U9" s="300"/>
      <c r="V9" s="300"/>
      <c r="W9" s="301"/>
    </row>
    <row r="10" spans="1:23" ht="18.95" customHeight="1">
      <c r="A10" s="567" t="s">
        <v>5</v>
      </c>
      <c r="B10" s="568"/>
      <c r="C10" s="568"/>
      <c r="D10" s="568"/>
      <c r="E10" s="569"/>
      <c r="M10" s="299"/>
      <c r="N10" s="300"/>
      <c r="O10" s="300"/>
      <c r="P10" s="300"/>
      <c r="Q10" s="300"/>
      <c r="R10" s="300"/>
      <c r="S10" s="300"/>
      <c r="T10" s="300"/>
      <c r="U10" s="300"/>
      <c r="V10" s="300"/>
      <c r="W10" s="301"/>
    </row>
    <row r="11" spans="1:23" s="114" customFormat="1" ht="15" customHeight="1">
      <c r="A11" s="546" t="s">
        <v>391</v>
      </c>
      <c r="B11" s="563"/>
      <c r="C11" s="564">
        <v>2011</v>
      </c>
      <c r="D11" s="564"/>
      <c r="E11" s="402"/>
      <c r="F11" s="354"/>
      <c r="G11" s="354"/>
      <c r="H11" s="354"/>
      <c r="I11" s="354"/>
      <c r="J11" s="354"/>
      <c r="M11" s="302"/>
      <c r="N11" s="303"/>
      <c r="O11" s="303"/>
      <c r="P11" s="303"/>
      <c r="Q11" s="303"/>
      <c r="R11" s="303"/>
      <c r="S11" s="304"/>
      <c r="T11" s="304"/>
      <c r="U11" s="304"/>
      <c r="V11" s="305"/>
      <c r="W11" s="306"/>
    </row>
    <row r="12" spans="1:23" s="114" customFormat="1" ht="15" customHeight="1">
      <c r="A12" s="546" t="s">
        <v>392</v>
      </c>
      <c r="B12" s="563"/>
      <c r="C12" s="564">
        <v>1</v>
      </c>
      <c r="D12" s="564"/>
      <c r="E12" s="402"/>
      <c r="F12" s="354"/>
      <c r="G12" s="354"/>
      <c r="H12" s="354"/>
      <c r="I12" s="354"/>
      <c r="J12" s="354"/>
      <c r="M12" s="307"/>
      <c r="N12" s="308"/>
      <c r="O12" s="308"/>
      <c r="P12" s="308"/>
      <c r="Q12" s="309"/>
      <c r="R12" s="309"/>
      <c r="S12" s="310"/>
      <c r="T12" s="310"/>
      <c r="U12" s="310"/>
      <c r="V12" s="305"/>
      <c r="W12" s="306"/>
    </row>
    <row r="13" spans="1:23" s="114" customFormat="1" ht="15" customHeight="1">
      <c r="A13" s="546" t="s">
        <v>393</v>
      </c>
      <c r="B13" s="563"/>
      <c r="C13" s="565">
        <v>0.01</v>
      </c>
      <c r="D13" s="565"/>
      <c r="E13" s="566"/>
      <c r="F13" s="354"/>
      <c r="G13" s="354"/>
      <c r="H13" s="354"/>
      <c r="I13" s="354"/>
      <c r="J13" s="354"/>
      <c r="M13" s="311"/>
      <c r="N13" s="305"/>
      <c r="O13" s="310"/>
      <c r="P13" s="305"/>
      <c r="Q13" s="305"/>
      <c r="R13" s="305"/>
      <c r="S13" s="310"/>
      <c r="T13" s="310"/>
      <c r="U13" s="310"/>
      <c r="V13" s="305"/>
      <c r="W13" s="306"/>
    </row>
    <row r="14" spans="1:23" s="114" customFormat="1" ht="15" customHeight="1">
      <c r="A14" s="156"/>
      <c r="B14" s="156"/>
      <c r="C14" s="198"/>
      <c r="D14" s="198"/>
      <c r="E14" s="198"/>
      <c r="M14" s="312"/>
      <c r="N14" s="313"/>
      <c r="O14" s="313"/>
      <c r="P14" s="313"/>
      <c r="Q14" s="313"/>
      <c r="R14" s="313"/>
      <c r="S14" s="314"/>
      <c r="T14" s="310"/>
      <c r="U14" s="314"/>
      <c r="V14" s="305"/>
      <c r="W14" s="306"/>
    </row>
    <row r="15" spans="1:23" s="114" customFormat="1" ht="15" customHeight="1">
      <c r="A15" s="154"/>
      <c r="B15" s="154"/>
      <c r="C15" s="199"/>
      <c r="D15" s="199"/>
      <c r="E15" s="199"/>
      <c r="M15" s="302"/>
      <c r="N15" s="303"/>
      <c r="O15" s="303"/>
      <c r="P15" s="303"/>
      <c r="Q15" s="303"/>
      <c r="R15" s="303"/>
      <c r="S15" s="304"/>
      <c r="T15" s="304"/>
      <c r="U15" s="304"/>
      <c r="V15" s="305"/>
      <c r="W15" s="306"/>
    </row>
    <row r="16" spans="1:23" s="114" customFormat="1" ht="15" customHeight="1">
      <c r="A16" s="154"/>
      <c r="B16" s="154"/>
      <c r="C16" s="199"/>
      <c r="D16" s="199"/>
      <c r="E16" s="199"/>
      <c r="M16" s="302"/>
      <c r="N16" s="303"/>
      <c r="O16" s="303"/>
      <c r="P16" s="303"/>
      <c r="Q16" s="303"/>
      <c r="R16" s="303"/>
      <c r="S16" s="304"/>
      <c r="T16" s="304"/>
      <c r="U16" s="304"/>
      <c r="V16" s="305"/>
      <c r="W16" s="306"/>
    </row>
    <row r="17" spans="1:23" s="114" customFormat="1" ht="15" customHeight="1" thickBot="1">
      <c r="A17" s="154"/>
      <c r="B17" s="154"/>
      <c r="C17" s="199"/>
      <c r="D17" s="199"/>
      <c r="E17" s="199"/>
      <c r="M17" s="315"/>
      <c r="N17" s="316"/>
      <c r="O17" s="316"/>
      <c r="P17" s="316"/>
      <c r="Q17" s="316"/>
      <c r="R17" s="316"/>
      <c r="S17" s="317"/>
      <c r="T17" s="317"/>
      <c r="U17" s="317"/>
      <c r="V17" s="318"/>
      <c r="W17" s="319"/>
    </row>
    <row r="18" spans="1:5" s="114" customFormat="1" ht="15" customHeight="1" thickTop="1">
      <c r="A18" s="154"/>
      <c r="B18" s="154"/>
      <c r="C18" s="199"/>
      <c r="D18" s="199"/>
      <c r="E18" s="199"/>
    </row>
    <row r="19" s="114" customFormat="1" ht="15" customHeight="1"/>
    <row r="20" s="114" customFormat="1" ht="15" customHeight="1">
      <c r="A20" s="200"/>
    </row>
    <row r="21" s="114" customFormat="1" ht="15" customHeight="1"/>
    <row r="22" s="114" customFormat="1" ht="15" customHeight="1"/>
    <row r="23" s="114" customFormat="1" ht="15" customHeight="1"/>
    <row r="24" ht="12.95" customHeight="1"/>
    <row r="25" ht="12.95" customHeight="1"/>
    <row r="26" ht="12.95" customHeight="1"/>
    <row r="27" ht="12.95" customHeight="1"/>
    <row r="28" ht="12.95" customHeight="1"/>
    <row r="29" ht="12.95" customHeight="1"/>
    <row r="30" ht="12.95" customHeight="1"/>
    <row r="31" ht="12.95" customHeight="1"/>
    <row r="32"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sheetData>
  <sheetProtection password="C3AC" sheet="1" objects="1" scenarios="1"/>
  <mergeCells count="27">
    <mergeCell ref="M1:W1"/>
    <mergeCell ref="A1:J2"/>
    <mergeCell ref="A3:J3"/>
    <mergeCell ref="A4:B4"/>
    <mergeCell ref="C4:E4"/>
    <mergeCell ref="F4:G4"/>
    <mergeCell ref="H4:J4"/>
    <mergeCell ref="A10:E10"/>
    <mergeCell ref="A5:B5"/>
    <mergeCell ref="C5:E5"/>
    <mergeCell ref="F5:G5"/>
    <mergeCell ref="H5:J5"/>
    <mergeCell ref="A6:B6"/>
    <mergeCell ref="C6:E6"/>
    <mergeCell ref="F6:G6"/>
    <mergeCell ref="H6:J6"/>
    <mergeCell ref="A7:B7"/>
    <mergeCell ref="C7:E7"/>
    <mergeCell ref="F7:G7"/>
    <mergeCell ref="H7:J7"/>
    <mergeCell ref="A8:B8"/>
    <mergeCell ref="A11:B11"/>
    <mergeCell ref="C11:E11"/>
    <mergeCell ref="A12:B12"/>
    <mergeCell ref="C12:E12"/>
    <mergeCell ref="A13:B13"/>
    <mergeCell ref="C13:E13"/>
  </mergeCells>
  <dataValidations count="1" disablePrompts="1">
    <dataValidation type="decimal" allowBlank="1" showInputMessage="1" showErrorMessage="1" sqref="C13">
      <formula1>0</formula1>
      <formula2>1</formula2>
    </dataValidation>
  </dataValidations>
  <printOptions/>
  <pageMargins left="0.7" right="0.7" top="0.75" bottom="0.75" header="0.3" footer="0.3"/>
  <pageSetup fitToHeight="0" fitToWidth="1" horizontalDpi="600" verticalDpi="600" orientation="landscape" scale="91"/>
  <headerFooter>
    <oddFooter>&amp;C&amp;G</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2">
    <pageSetUpPr fitToPage="1"/>
  </sheetPr>
  <dimension ref="A1:AV102"/>
  <sheetViews>
    <sheetView zoomScaleSheetLayoutView="106" workbookViewId="0" topLeftCell="A1">
      <selection activeCell="A4" sqref="A4:B4"/>
    </sheetView>
  </sheetViews>
  <sheetFormatPr defaultColWidth="9.140625" defaultRowHeight="12.75"/>
  <cols>
    <col min="1" max="1" width="13.140625" style="79" customWidth="1"/>
    <col min="2" max="2" width="14.28125" style="79" customWidth="1"/>
    <col min="3" max="3" width="12.28125" style="79" customWidth="1"/>
    <col min="4" max="4" width="13.28125" style="79" customWidth="1"/>
    <col min="5" max="5" width="11.8515625" style="79" customWidth="1"/>
    <col min="6" max="6" width="12.140625" style="79" customWidth="1"/>
    <col min="7" max="7" width="11.8515625" style="79" customWidth="1"/>
    <col min="8" max="8" width="12.00390625" style="79" customWidth="1"/>
    <col min="9" max="9" width="12.28125" style="79" customWidth="1"/>
    <col min="10" max="10" width="12.140625" style="79" customWidth="1"/>
    <col min="11" max="11" width="12.28125" style="79" customWidth="1"/>
    <col min="12" max="12" width="11.140625" style="79" customWidth="1"/>
    <col min="13" max="13" width="9.140625" style="79" customWidth="1"/>
    <col min="14" max="14" width="16.57421875" style="79" customWidth="1"/>
    <col min="15" max="15" width="9.140625" style="79" customWidth="1"/>
    <col min="16" max="21" width="11.7109375" style="270" customWidth="1"/>
    <col min="22" max="23" width="9.140625" style="270" customWidth="1"/>
    <col min="24" max="24" width="9.140625" style="79" customWidth="1"/>
    <col min="25" max="25" width="10.140625" style="79" customWidth="1"/>
    <col min="26" max="39" width="9.140625" style="79" customWidth="1"/>
    <col min="40" max="40" width="13.00390625" style="79" customWidth="1"/>
    <col min="41" max="41" width="13.140625" style="79" customWidth="1"/>
    <col min="42" max="42" width="16.57421875" style="79" customWidth="1"/>
    <col min="43" max="16384" width="9.140625" style="79" customWidth="1"/>
  </cols>
  <sheetData>
    <row r="1" spans="1:21" ht="13.5" thickBot="1">
      <c r="A1" s="602" t="s">
        <v>0</v>
      </c>
      <c r="B1" s="602"/>
      <c r="C1" s="602"/>
      <c r="D1" s="602"/>
      <c r="E1" s="602"/>
      <c r="F1" s="602"/>
      <c r="G1" s="602"/>
      <c r="H1" s="602"/>
      <c r="I1" s="602"/>
      <c r="J1" s="602"/>
      <c r="K1" s="602"/>
      <c r="L1" s="602"/>
      <c r="M1" s="602"/>
      <c r="P1" s="583" t="s">
        <v>460</v>
      </c>
      <c r="Q1" s="583"/>
      <c r="R1" s="583"/>
      <c r="S1" s="583"/>
      <c r="T1" s="583"/>
      <c r="U1" s="583"/>
    </row>
    <row r="2" spans="1:38" ht="14.25" thickBot="1" thickTop="1">
      <c r="A2" s="603"/>
      <c r="B2" s="603"/>
      <c r="C2" s="603"/>
      <c r="D2" s="603"/>
      <c r="E2" s="603"/>
      <c r="F2" s="603"/>
      <c r="G2" s="603"/>
      <c r="H2" s="603"/>
      <c r="I2" s="603"/>
      <c r="J2" s="603"/>
      <c r="K2" s="603"/>
      <c r="L2" s="603"/>
      <c r="M2" s="603"/>
      <c r="P2" s="277"/>
      <c r="Q2" s="278"/>
      <c r="R2" s="278"/>
      <c r="S2" s="278"/>
      <c r="T2" s="278"/>
      <c r="U2" s="279"/>
      <c r="AL2" s="115" t="s">
        <v>259</v>
      </c>
    </row>
    <row r="3" spans="1:25" ht="13.5" customHeight="1" thickBot="1">
      <c r="A3" s="621" t="s">
        <v>1</v>
      </c>
      <c r="B3" s="622"/>
      <c r="C3" s="622"/>
      <c r="D3" s="622"/>
      <c r="E3" s="622"/>
      <c r="F3" s="623"/>
      <c r="G3" s="624" t="s">
        <v>23</v>
      </c>
      <c r="H3" s="622"/>
      <c r="I3" s="622"/>
      <c r="J3" s="622"/>
      <c r="K3" s="622"/>
      <c r="L3" s="622"/>
      <c r="M3" s="622"/>
      <c r="P3" s="280"/>
      <c r="Q3" s="281"/>
      <c r="R3" s="281"/>
      <c r="S3" s="281"/>
      <c r="T3" s="281"/>
      <c r="U3" s="282"/>
      <c r="Y3" s="115" t="s">
        <v>260</v>
      </c>
    </row>
    <row r="4" spans="1:21" ht="12.95" customHeight="1" thickBot="1">
      <c r="A4" s="604" t="s">
        <v>2</v>
      </c>
      <c r="B4" s="605"/>
      <c r="C4" s="628" t="str">
        <f>'Project Information'!$B$6</f>
        <v>John Smith</v>
      </c>
      <c r="D4" s="628"/>
      <c r="E4" s="628"/>
      <c r="F4" s="628"/>
      <c r="G4" s="486" t="s">
        <v>24</v>
      </c>
      <c r="H4" s="486"/>
      <c r="I4" s="486"/>
      <c r="J4" s="625" t="e">
        <f>VLOOKUP('Segment Template'!$C$7,'Project Information'!$A$16:$H$103,2,FALSE)</f>
        <v>#N/A</v>
      </c>
      <c r="K4" s="625"/>
      <c r="L4" s="625"/>
      <c r="M4" s="626"/>
      <c r="P4" s="280"/>
      <c r="Q4" s="281"/>
      <c r="R4" s="281"/>
      <c r="S4" s="281"/>
      <c r="T4" s="281"/>
      <c r="U4" s="282"/>
    </row>
    <row r="5" spans="1:42" ht="12.95" customHeight="1">
      <c r="A5" s="546" t="s">
        <v>3</v>
      </c>
      <c r="B5" s="563"/>
      <c r="C5" s="570" t="str">
        <f>'Project Information'!$B$7</f>
        <v>ABC Company</v>
      </c>
      <c r="D5" s="570"/>
      <c r="E5" s="570"/>
      <c r="F5" s="570"/>
      <c r="G5" s="516" t="s">
        <v>25</v>
      </c>
      <c r="H5" s="516"/>
      <c r="I5" s="516"/>
      <c r="J5" s="570" t="e">
        <f>VLOOKUP('Segment Template'!$C$7,'Project Information'!$A$16:$H$103,3,FALSE)</f>
        <v>#N/A</v>
      </c>
      <c r="K5" s="570"/>
      <c r="L5" s="570"/>
      <c r="M5" s="572"/>
      <c r="P5" s="280"/>
      <c r="Q5" s="281"/>
      <c r="R5" s="281"/>
      <c r="S5" s="281"/>
      <c r="T5" s="281"/>
      <c r="U5" s="282"/>
      <c r="AL5" s="595" t="s">
        <v>331</v>
      </c>
      <c r="AM5" s="595"/>
      <c r="AN5" s="595"/>
      <c r="AO5" s="595"/>
      <c r="AP5" s="595"/>
    </row>
    <row r="6" spans="1:42" ht="12.95" customHeight="1" thickBot="1">
      <c r="A6" s="546" t="s">
        <v>4</v>
      </c>
      <c r="B6" s="563"/>
      <c r="C6" s="627">
        <f>'Project Information'!$F$5</f>
        <v>40675</v>
      </c>
      <c r="D6" s="627"/>
      <c r="E6" s="627"/>
      <c r="F6" s="627"/>
      <c r="G6" s="516" t="s">
        <v>26</v>
      </c>
      <c r="H6" s="516"/>
      <c r="I6" s="516"/>
      <c r="J6" s="570" t="e">
        <f>VLOOKUP('Segment Template'!$C$7,'Project Information'!$A$16:$H$103,4,FALSE)</f>
        <v>#N/A</v>
      </c>
      <c r="K6" s="570"/>
      <c r="L6" s="570"/>
      <c r="M6" s="572"/>
      <c r="P6" s="280"/>
      <c r="Q6" s="281"/>
      <c r="R6" s="281"/>
      <c r="S6" s="281"/>
      <c r="T6" s="281"/>
      <c r="U6" s="282"/>
      <c r="Y6" s="79" t="s">
        <v>332</v>
      </c>
      <c r="AC6" s="116">
        <f>IF($G$10&gt;2000,(VLOOKUP($H$12,$AL$25:$AP$33,5,FALSE)),IF($G$10&lt;400,(VLOOKUP($H$12,$AL$25:$AP$33,3,FALSE)),(VLOOKUP($H$12,$AL$25:$AP$33,4))))</f>
        <v>1.1</v>
      </c>
      <c r="AE6" s="79" t="s">
        <v>333</v>
      </c>
      <c r="AI6" s="116">
        <f>IF($G$10&gt;2000,(VLOOKUP($J$12,$AL$25:$AP$33,5,FALSE)),IF($G$10&lt;400,(VLOOKUP($J$12,$AL$25:$AP$33,3,FALSE)),(VLOOKUP($J$12,$AL$25:$AP$33,4))))</f>
        <v>1.1</v>
      </c>
      <c r="AL6" s="596"/>
      <c r="AM6" s="596"/>
      <c r="AN6" s="596"/>
      <c r="AO6" s="596"/>
      <c r="AP6" s="596"/>
    </row>
    <row r="7" spans="1:42" ht="12.95" customHeight="1" thickBot="1">
      <c r="A7" s="635" t="s">
        <v>330</v>
      </c>
      <c r="B7" s="636"/>
      <c r="C7" s="637" t="s">
        <v>459</v>
      </c>
      <c r="D7" s="637"/>
      <c r="E7" s="637"/>
      <c r="F7" s="637"/>
      <c r="G7" s="632" t="s">
        <v>27</v>
      </c>
      <c r="H7" s="632"/>
      <c r="I7" s="632"/>
      <c r="J7" s="633">
        <f>'Project Information'!$F$6</f>
        <v>2011</v>
      </c>
      <c r="K7" s="633"/>
      <c r="L7" s="633"/>
      <c r="M7" s="634"/>
      <c r="P7" s="280"/>
      <c r="Q7" s="281"/>
      <c r="R7" s="281"/>
      <c r="S7" s="281"/>
      <c r="T7" s="281"/>
      <c r="U7" s="282"/>
      <c r="AL7" s="597" t="s">
        <v>116</v>
      </c>
      <c r="AM7" s="598"/>
      <c r="AN7" s="600" t="s">
        <v>7</v>
      </c>
      <c r="AO7" s="600"/>
      <c r="AP7" s="601"/>
    </row>
    <row r="8" spans="1:42" ht="12.95" customHeight="1" thickBot="1">
      <c r="A8" s="621" t="s">
        <v>5</v>
      </c>
      <c r="B8" s="622"/>
      <c r="C8" s="622"/>
      <c r="D8" s="622"/>
      <c r="E8" s="622"/>
      <c r="F8" s="623"/>
      <c r="G8" s="737" t="s">
        <v>30</v>
      </c>
      <c r="H8" s="714"/>
      <c r="I8" s="714"/>
      <c r="J8" s="714"/>
      <c r="K8" s="737" t="s">
        <v>28</v>
      </c>
      <c r="L8" s="714"/>
      <c r="M8" s="714"/>
      <c r="P8" s="280"/>
      <c r="Q8" s="281"/>
      <c r="R8" s="281"/>
      <c r="S8" s="281"/>
      <c r="T8" s="281"/>
      <c r="U8" s="282"/>
      <c r="Y8" s="79" t="s">
        <v>334</v>
      </c>
      <c r="AC8" s="116">
        <f>IF($H$13="Paved",(HLOOKUP($H$12,'Segment Tables'!$S$8:$AA$12,2,FALSE)),(IF($H$13="Gravel",(HLOOKUP($H$12,'Segment Tables'!$S$8:$AA$12,3,FALSE)),(IF($H$13="Turf",(HLOOKUP($H$12,'Segment Tables'!$S$8:$AA$12,5,FALSE)),HLOOKUP($H$12,'Segment Tables'!$S$8:$AA$12,4,FALSE))))))</f>
        <v>1</v>
      </c>
      <c r="AE8" s="79" t="s">
        <v>335</v>
      </c>
      <c r="AI8" s="116">
        <f>IF($J$13="Paved",(HLOOKUP($J$12,'Segment Tables'!$S$8:$AA$12,2,FALSE)),(IF($J$13="Gravel",(HLOOKUP($J$12,'Segment Tables'!$S$8:$AA$12,3,FALSE)),(IF($J$13="Turf",(HLOOKUP($J$12,'Segment Tables'!$S$8:$AA$12,5,FALSE)),HLOOKUP($J$12,'Segment Tables'!$S$8:$AA$12,4,FALSE))))))</f>
        <v>1</v>
      </c>
      <c r="AL8" s="599"/>
      <c r="AM8" s="529"/>
      <c r="AN8" s="117" t="s">
        <v>122</v>
      </c>
      <c r="AO8" s="117" t="s">
        <v>123</v>
      </c>
      <c r="AP8" s="118" t="s">
        <v>124</v>
      </c>
    </row>
    <row r="9" spans="1:42" ht="12.95" customHeight="1" thickBot="1">
      <c r="A9" s="629" t="s">
        <v>6</v>
      </c>
      <c r="B9" s="629"/>
      <c r="C9" s="629"/>
      <c r="D9" s="629"/>
      <c r="E9" s="629"/>
      <c r="F9" s="630"/>
      <c r="G9" s="642"/>
      <c r="H9" s="643"/>
      <c r="I9" s="643"/>
      <c r="J9" s="643"/>
      <c r="K9" s="659" t="s">
        <v>29</v>
      </c>
      <c r="L9" s="658"/>
      <c r="M9" s="658"/>
      <c r="P9" s="280"/>
      <c r="Q9" s="281"/>
      <c r="R9" s="281"/>
      <c r="S9" s="281"/>
      <c r="T9" s="281"/>
      <c r="U9" s="282"/>
      <c r="AL9" s="590">
        <v>9</v>
      </c>
      <c r="AM9" s="589"/>
      <c r="AN9" s="119">
        <v>1.05</v>
      </c>
      <c r="AO9" s="119">
        <f>+($G$10-400)*0.000281+1.05</f>
        <v>0.9376</v>
      </c>
      <c r="AP9" s="120">
        <v>1.5</v>
      </c>
    </row>
    <row r="10" spans="1:42" ht="12.95" customHeight="1" thickBot="1">
      <c r="A10" s="584" t="s">
        <v>7</v>
      </c>
      <c r="B10" s="584"/>
      <c r="C10" s="631"/>
      <c r="D10" s="111" t="s">
        <v>336</v>
      </c>
      <c r="E10" s="112">
        <v>17800</v>
      </c>
      <c r="F10" s="113" t="s">
        <v>298</v>
      </c>
      <c r="G10" s="640"/>
      <c r="H10" s="641"/>
      <c r="I10" s="641"/>
      <c r="J10" s="641"/>
      <c r="K10" s="638" t="s">
        <v>29</v>
      </c>
      <c r="L10" s="639"/>
      <c r="M10" s="639"/>
      <c r="N10" s="124" t="str">
        <f>IF(G10&gt;E10,"AADT out of range","AADT OK")</f>
        <v>AADT OK</v>
      </c>
      <c r="P10" s="280"/>
      <c r="Q10" s="281"/>
      <c r="R10" s="281"/>
      <c r="S10" s="281"/>
      <c r="T10" s="281"/>
      <c r="U10" s="282"/>
      <c r="Y10" s="79" t="s">
        <v>337</v>
      </c>
      <c r="AC10" s="116">
        <f>(+$AC$6*$AC$8-1)*(IF('Segment Tables'!$D$23="No",(('Segment Tables'!$G$29+'Segment Tables'!$G$34+'Segment Tables'!$G$36)/100),(('Segment Tables'!$K$29+'Segment Tables'!$K$34+'Segment Tables'!$K$36)/100)))+1</f>
        <v>1.0574000000000001</v>
      </c>
      <c r="AE10" s="79" t="s">
        <v>338</v>
      </c>
      <c r="AI10" s="116">
        <f>(+$AI$6*$AI$8-1)*(IF('Segment Tables'!$D$23="No",(('Segment Tables'!$G$29+'Segment Tables'!$G$34+'Segment Tables'!$G$36)/100),(('Segment Tables'!$K$29+'Segment Tables'!$K$34+'Segment Tables'!$K$36)/100)))+1</f>
        <v>1.0574000000000001</v>
      </c>
      <c r="AL10" s="589">
        <v>9.5</v>
      </c>
      <c r="AM10" s="511"/>
      <c r="AN10" s="119">
        <f>+(AN9+AN11)/2</f>
        <v>1.0350000000000001</v>
      </c>
      <c r="AO10" s="119">
        <f>+(AO9+AO11)/2</f>
        <v>0.9438</v>
      </c>
      <c r="AP10" s="120">
        <f>+(AP9+AP11)/2</f>
        <v>1.4</v>
      </c>
    </row>
    <row r="11" spans="1:42" ht="12.95" customHeight="1">
      <c r="A11" s="584" t="s">
        <v>8</v>
      </c>
      <c r="B11" s="584"/>
      <c r="C11" s="584"/>
      <c r="D11" s="584"/>
      <c r="E11" s="584"/>
      <c r="F11" s="517"/>
      <c r="G11" s="585"/>
      <c r="H11" s="586"/>
      <c r="I11" s="586"/>
      <c r="J11" s="586"/>
      <c r="K11" s="723">
        <v>12</v>
      </c>
      <c r="L11" s="590"/>
      <c r="M11" s="590"/>
      <c r="P11" s="280"/>
      <c r="Q11" s="281"/>
      <c r="R11" s="281"/>
      <c r="S11" s="281"/>
      <c r="T11" s="281"/>
      <c r="U11" s="282"/>
      <c r="AL11" s="590">
        <v>10</v>
      </c>
      <c r="AM11" s="589"/>
      <c r="AN11" s="119">
        <v>1.02</v>
      </c>
      <c r="AO11" s="119">
        <f>+($G$10-400)*0.000175+1.02</f>
        <v>0.9500000000000001</v>
      </c>
      <c r="AP11" s="120">
        <v>1.3</v>
      </c>
    </row>
    <row r="12" spans="1:42" ht="12.95" customHeight="1">
      <c r="A12" s="584" t="s">
        <v>9</v>
      </c>
      <c r="B12" s="584"/>
      <c r="C12" s="584"/>
      <c r="D12" s="584"/>
      <c r="E12" s="584"/>
      <c r="F12" s="517"/>
      <c r="G12" s="274" t="s">
        <v>299</v>
      </c>
      <c r="H12" s="271"/>
      <c r="I12" s="273" t="s">
        <v>300</v>
      </c>
      <c r="J12" s="272"/>
      <c r="K12" s="723">
        <v>6</v>
      </c>
      <c r="L12" s="590"/>
      <c r="M12" s="590"/>
      <c r="P12" s="280"/>
      <c r="Q12" s="281"/>
      <c r="R12" s="281"/>
      <c r="S12" s="281"/>
      <c r="T12" s="281"/>
      <c r="U12" s="282"/>
      <c r="Y12" s="115" t="s">
        <v>261</v>
      </c>
      <c r="AL12" s="620">
        <v>10.5</v>
      </c>
      <c r="AM12" s="620"/>
      <c r="AN12" s="119">
        <f>+(AN11+AN13)/2</f>
        <v>1.0150000000000001</v>
      </c>
      <c r="AO12" s="119">
        <f>+(AO11+AO13)/2</f>
        <v>0.9750000000000001</v>
      </c>
      <c r="AP12" s="120">
        <f>+(AP11+AP13)/2</f>
        <v>1.175</v>
      </c>
    </row>
    <row r="13" spans="1:42" ht="12.95" customHeight="1">
      <c r="A13" s="584" t="s">
        <v>10</v>
      </c>
      <c r="B13" s="584"/>
      <c r="C13" s="584"/>
      <c r="D13" s="584"/>
      <c r="E13" s="584"/>
      <c r="F13" s="517"/>
      <c r="G13" s="274" t="s">
        <v>299</v>
      </c>
      <c r="H13" s="271"/>
      <c r="I13" s="273" t="s">
        <v>300</v>
      </c>
      <c r="J13" s="272"/>
      <c r="K13" s="723" t="s">
        <v>147</v>
      </c>
      <c r="L13" s="590"/>
      <c r="M13" s="590"/>
      <c r="P13" s="280"/>
      <c r="Q13" s="281"/>
      <c r="R13" s="281"/>
      <c r="S13" s="281"/>
      <c r="T13" s="281"/>
      <c r="U13" s="282"/>
      <c r="AL13" s="590">
        <v>11</v>
      </c>
      <c r="AM13" s="589"/>
      <c r="AN13" s="119">
        <v>1.01</v>
      </c>
      <c r="AO13" s="119">
        <f>+($G$10-400)*0.000025+1.01</f>
        <v>1</v>
      </c>
      <c r="AP13" s="120">
        <v>1.05</v>
      </c>
    </row>
    <row r="14" spans="1:42" ht="12.95" customHeight="1">
      <c r="A14" s="584" t="s">
        <v>11</v>
      </c>
      <c r="B14" s="584"/>
      <c r="C14" s="584"/>
      <c r="D14" s="584"/>
      <c r="E14" s="584"/>
      <c r="F14" s="517"/>
      <c r="G14" s="649"/>
      <c r="H14" s="650"/>
      <c r="I14" s="650"/>
      <c r="J14" s="650"/>
      <c r="K14" s="723">
        <v>0</v>
      </c>
      <c r="L14" s="590"/>
      <c r="M14" s="590"/>
      <c r="P14" s="280"/>
      <c r="Q14" s="281"/>
      <c r="R14" s="281"/>
      <c r="S14" s="281"/>
      <c r="T14" s="281"/>
      <c r="U14" s="282"/>
      <c r="Y14" s="79" t="s">
        <v>263</v>
      </c>
      <c r="AC14" s="125">
        <f>IF($G$15&gt;0,IF($G$15&lt;=100,100,$G$15),0)</f>
        <v>0</v>
      </c>
      <c r="AL14" s="590">
        <v>11.5</v>
      </c>
      <c r="AM14" s="590"/>
      <c r="AN14" s="119">
        <f>+(AN13+AN15)/2</f>
        <v>1.005</v>
      </c>
      <c r="AO14" s="119">
        <f>+(AO13+AO15)/2</f>
        <v>1</v>
      </c>
      <c r="AP14" s="120">
        <f>+(AP13+AP15)/2</f>
        <v>1.025</v>
      </c>
    </row>
    <row r="15" spans="1:42" ht="12.95" customHeight="1" thickBot="1">
      <c r="A15" s="584" t="s">
        <v>12</v>
      </c>
      <c r="B15" s="584"/>
      <c r="C15" s="584"/>
      <c r="D15" s="584"/>
      <c r="E15" s="584"/>
      <c r="F15" s="517"/>
      <c r="G15" s="647"/>
      <c r="H15" s="648"/>
      <c r="I15" s="648"/>
      <c r="J15" s="648"/>
      <c r="K15" s="723">
        <v>0</v>
      </c>
      <c r="L15" s="590"/>
      <c r="M15" s="590"/>
      <c r="N15" s="126" t="str">
        <f>IF(G14&gt;0,IF(G15=0,"Value of radius must be &gt; 0","Radius Value OK"),"Radius Value OK")</f>
        <v>Radius Value OK</v>
      </c>
      <c r="P15" s="280"/>
      <c r="Q15" s="281"/>
      <c r="R15" s="281"/>
      <c r="S15" s="281"/>
      <c r="T15" s="281"/>
      <c r="U15" s="282"/>
      <c r="AL15" s="591">
        <v>12</v>
      </c>
      <c r="AM15" s="536"/>
      <c r="AN15" s="127">
        <v>1</v>
      </c>
      <c r="AO15" s="127">
        <v>1</v>
      </c>
      <c r="AP15" s="128">
        <v>1</v>
      </c>
    </row>
    <row r="16" spans="1:42" ht="12.95" customHeight="1">
      <c r="A16" s="584" t="s">
        <v>13</v>
      </c>
      <c r="B16" s="584"/>
      <c r="C16" s="584"/>
      <c r="D16" s="584"/>
      <c r="E16" s="584"/>
      <c r="F16" s="517"/>
      <c r="G16" s="585" t="s">
        <v>152</v>
      </c>
      <c r="H16" s="586"/>
      <c r="I16" s="586"/>
      <c r="J16" s="586"/>
      <c r="K16" s="723" t="s">
        <v>152</v>
      </c>
      <c r="L16" s="590"/>
      <c r="M16" s="590"/>
      <c r="P16" s="280"/>
      <c r="Q16" s="281"/>
      <c r="R16" s="281"/>
      <c r="S16" s="281"/>
      <c r="T16" s="281"/>
      <c r="U16" s="282"/>
      <c r="Y16" s="79" t="s">
        <v>262</v>
      </c>
      <c r="AC16" s="125">
        <f>IF($G$14&gt;0,IF($G$14&lt;=100/5280,100/5280,$G$14),0)</f>
        <v>0</v>
      </c>
      <c r="AL16" s="592" t="s">
        <v>171</v>
      </c>
      <c r="AM16" s="593"/>
      <c r="AN16" s="593"/>
      <c r="AO16" s="593"/>
      <c r="AP16" s="593"/>
    </row>
    <row r="17" spans="1:42" ht="12.95" customHeight="1">
      <c r="A17" s="584" t="s">
        <v>14</v>
      </c>
      <c r="B17" s="584"/>
      <c r="C17" s="584"/>
      <c r="D17" s="584"/>
      <c r="E17" s="584"/>
      <c r="F17" s="517"/>
      <c r="G17" s="647"/>
      <c r="H17" s="648"/>
      <c r="I17" s="648"/>
      <c r="J17" s="648"/>
      <c r="K17" s="638" t="s">
        <v>115</v>
      </c>
      <c r="L17" s="639"/>
      <c r="M17" s="639"/>
      <c r="P17" s="280"/>
      <c r="Q17" s="281"/>
      <c r="R17" s="281"/>
      <c r="S17" s="281"/>
      <c r="T17" s="281"/>
      <c r="U17" s="282"/>
      <c r="AL17" s="593"/>
      <c r="AM17" s="593"/>
      <c r="AN17" s="593"/>
      <c r="AO17" s="593"/>
      <c r="AP17" s="593"/>
    </row>
    <row r="18" spans="1:42" ht="12.95" customHeight="1">
      <c r="A18" s="584" t="s">
        <v>15</v>
      </c>
      <c r="B18" s="584"/>
      <c r="C18" s="584"/>
      <c r="D18" s="584"/>
      <c r="E18" s="584"/>
      <c r="F18" s="517"/>
      <c r="G18" s="647"/>
      <c r="H18" s="648"/>
      <c r="I18" s="648"/>
      <c r="J18" s="648"/>
      <c r="K18" s="723">
        <v>0</v>
      </c>
      <c r="L18" s="590"/>
      <c r="M18" s="590"/>
      <c r="P18" s="280"/>
      <c r="Q18" s="281"/>
      <c r="R18" s="281"/>
      <c r="S18" s="281"/>
      <c r="T18" s="281"/>
      <c r="U18" s="282"/>
      <c r="Y18" s="79" t="s">
        <v>265</v>
      </c>
      <c r="AC18" s="125">
        <f>IF(G16="Present",1,IF(G16="Not Present",0,0.5))</f>
        <v>0</v>
      </c>
      <c r="AL18" s="593"/>
      <c r="AM18" s="593"/>
      <c r="AN18" s="593"/>
      <c r="AO18" s="593"/>
      <c r="AP18" s="593"/>
    </row>
    <row r="19" spans="1:42" ht="12.95" customHeight="1">
      <c r="A19" s="584" t="s">
        <v>16</v>
      </c>
      <c r="B19" s="584"/>
      <c r="C19" s="584"/>
      <c r="D19" s="584"/>
      <c r="E19" s="584"/>
      <c r="F19" s="517"/>
      <c r="G19" s="647"/>
      <c r="H19" s="648"/>
      <c r="I19" s="648"/>
      <c r="J19" s="648"/>
      <c r="K19" s="723">
        <v>5</v>
      </c>
      <c r="L19" s="590"/>
      <c r="M19" s="590"/>
      <c r="P19" s="280"/>
      <c r="Q19" s="281"/>
      <c r="R19" s="281"/>
      <c r="S19" s="281"/>
      <c r="T19" s="281"/>
      <c r="U19" s="282"/>
      <c r="AL19" s="594"/>
      <c r="AM19" s="594"/>
      <c r="AN19" s="594"/>
      <c r="AO19" s="594"/>
      <c r="AP19" s="594"/>
    </row>
    <row r="20" spans="1:29" ht="12.95" customHeight="1" thickBot="1">
      <c r="A20" s="584" t="s">
        <v>17</v>
      </c>
      <c r="B20" s="584"/>
      <c r="C20" s="584"/>
      <c r="D20" s="584"/>
      <c r="E20" s="584"/>
      <c r="F20" s="517"/>
      <c r="G20" s="585" t="s">
        <v>152</v>
      </c>
      <c r="H20" s="586"/>
      <c r="I20" s="586"/>
      <c r="J20" s="586"/>
      <c r="K20" s="723" t="s">
        <v>152</v>
      </c>
      <c r="L20" s="590"/>
      <c r="M20" s="590"/>
      <c r="P20" s="280"/>
      <c r="Q20" s="281"/>
      <c r="R20" s="281"/>
      <c r="S20" s="281"/>
      <c r="T20" s="281"/>
      <c r="U20" s="282"/>
      <c r="Y20" s="79" t="s">
        <v>266</v>
      </c>
      <c r="AC20" s="129">
        <f>IF($AC$16&gt;0,((1.55*$AC$16)+(80.2/$AC$14)-(0.012*(IF($AC$18="Present",TRUE,FALSE))))/(1.55*$AC$16),1)</f>
        <v>1</v>
      </c>
    </row>
    <row r="21" spans="1:42" ht="12.95" customHeight="1">
      <c r="A21" s="584" t="s">
        <v>174</v>
      </c>
      <c r="B21" s="584"/>
      <c r="C21" s="584"/>
      <c r="D21" s="584"/>
      <c r="E21" s="584"/>
      <c r="F21" s="517"/>
      <c r="G21" s="585" t="s">
        <v>152</v>
      </c>
      <c r="H21" s="586"/>
      <c r="I21" s="586"/>
      <c r="J21" s="586"/>
      <c r="K21" s="723" t="s">
        <v>152</v>
      </c>
      <c r="L21" s="590"/>
      <c r="M21" s="590"/>
      <c r="P21" s="280"/>
      <c r="Q21" s="281"/>
      <c r="R21" s="281"/>
      <c r="S21" s="281"/>
      <c r="T21" s="281"/>
      <c r="U21" s="282"/>
      <c r="AL21" s="595" t="s">
        <v>339</v>
      </c>
      <c r="AM21" s="595"/>
      <c r="AN21" s="595"/>
      <c r="AO21" s="595"/>
      <c r="AP21" s="595"/>
    </row>
    <row r="22" spans="1:42" ht="12.95" customHeight="1" thickBot="1">
      <c r="A22" s="584" t="s">
        <v>18</v>
      </c>
      <c r="B22" s="584"/>
      <c r="C22" s="584"/>
      <c r="D22" s="584"/>
      <c r="E22" s="584"/>
      <c r="F22" s="517"/>
      <c r="G22" s="585" t="s">
        <v>152</v>
      </c>
      <c r="H22" s="586"/>
      <c r="I22" s="586"/>
      <c r="J22" s="586"/>
      <c r="K22" s="723" t="s">
        <v>152</v>
      </c>
      <c r="L22" s="590"/>
      <c r="M22" s="590"/>
      <c r="P22" s="280"/>
      <c r="Q22" s="281"/>
      <c r="R22" s="281"/>
      <c r="S22" s="281"/>
      <c r="T22" s="281"/>
      <c r="U22" s="282"/>
      <c r="Y22" s="79" t="s">
        <v>267</v>
      </c>
      <c r="AC22" s="130">
        <f>IF($AC$20&lt;1,1,$AC$20)</f>
        <v>1</v>
      </c>
      <c r="AL22" s="596"/>
      <c r="AM22" s="596"/>
      <c r="AN22" s="596"/>
      <c r="AO22" s="596"/>
      <c r="AP22" s="596"/>
    </row>
    <row r="23" spans="1:42" ht="12.95" customHeight="1">
      <c r="A23" s="584" t="s">
        <v>19</v>
      </c>
      <c r="B23" s="584"/>
      <c r="C23" s="584"/>
      <c r="D23" s="584"/>
      <c r="E23" s="584"/>
      <c r="F23" s="517"/>
      <c r="G23" s="585"/>
      <c r="H23" s="586"/>
      <c r="I23" s="586"/>
      <c r="J23" s="586"/>
      <c r="K23" s="723">
        <v>3</v>
      </c>
      <c r="L23" s="590"/>
      <c r="M23" s="590"/>
      <c r="P23" s="280"/>
      <c r="Q23" s="281"/>
      <c r="R23" s="281"/>
      <c r="S23" s="281"/>
      <c r="T23" s="281"/>
      <c r="U23" s="282"/>
      <c r="AL23" s="597" t="s">
        <v>117</v>
      </c>
      <c r="AM23" s="598"/>
      <c r="AN23" s="600" t="s">
        <v>7</v>
      </c>
      <c r="AO23" s="600"/>
      <c r="AP23" s="601"/>
    </row>
    <row r="24" spans="1:42" ht="12.95" customHeight="1">
      <c r="A24" s="584" t="s">
        <v>20</v>
      </c>
      <c r="B24" s="584"/>
      <c r="C24" s="584"/>
      <c r="D24" s="584"/>
      <c r="E24" s="584"/>
      <c r="F24" s="517"/>
      <c r="G24" s="585" t="s">
        <v>152</v>
      </c>
      <c r="H24" s="586"/>
      <c r="I24" s="586"/>
      <c r="J24" s="586"/>
      <c r="K24" s="723" t="s">
        <v>152</v>
      </c>
      <c r="L24" s="590"/>
      <c r="M24" s="590"/>
      <c r="P24" s="280"/>
      <c r="Q24" s="281"/>
      <c r="R24" s="281"/>
      <c r="S24" s="281"/>
      <c r="T24" s="281"/>
      <c r="U24" s="282"/>
      <c r="AL24" s="599"/>
      <c r="AM24" s="529"/>
      <c r="AN24" s="117" t="s">
        <v>122</v>
      </c>
      <c r="AO24" s="117" t="s">
        <v>123</v>
      </c>
      <c r="AP24" s="118" t="s">
        <v>124</v>
      </c>
    </row>
    <row r="25" spans="1:42" ht="12.95" customHeight="1">
      <c r="A25" s="584" t="s">
        <v>21</v>
      </c>
      <c r="B25" s="584"/>
      <c r="C25" s="584"/>
      <c r="D25" s="584"/>
      <c r="E25" s="584"/>
      <c r="F25" s="517"/>
      <c r="G25" s="585" t="s">
        <v>152</v>
      </c>
      <c r="H25" s="586"/>
      <c r="I25" s="586"/>
      <c r="J25" s="586"/>
      <c r="K25" s="723" t="s">
        <v>152</v>
      </c>
      <c r="L25" s="590"/>
      <c r="M25" s="590"/>
      <c r="P25" s="280"/>
      <c r="Q25" s="281"/>
      <c r="R25" s="281"/>
      <c r="S25" s="281"/>
      <c r="T25" s="281"/>
      <c r="U25" s="282"/>
      <c r="AL25" s="590">
        <v>0</v>
      </c>
      <c r="AM25" s="589"/>
      <c r="AN25" s="119">
        <v>1.1</v>
      </c>
      <c r="AO25" s="119">
        <f>+($G$10-400)*0.00025+1.1</f>
        <v>1</v>
      </c>
      <c r="AP25" s="120">
        <v>1.5</v>
      </c>
    </row>
    <row r="26" spans="1:42" ht="12.95" customHeight="1" thickBot="1">
      <c r="A26" s="587" t="s">
        <v>22</v>
      </c>
      <c r="B26" s="587"/>
      <c r="C26" s="587"/>
      <c r="D26" s="587"/>
      <c r="E26" s="587"/>
      <c r="F26" s="588"/>
      <c r="G26" s="606">
        <v>1</v>
      </c>
      <c r="H26" s="607"/>
      <c r="I26" s="607"/>
      <c r="J26" s="607"/>
      <c r="K26" s="738">
        <v>1</v>
      </c>
      <c r="L26" s="620"/>
      <c r="M26" s="620"/>
      <c r="N26" s="131"/>
      <c r="P26" s="280"/>
      <c r="Q26" s="281"/>
      <c r="R26" s="281"/>
      <c r="S26" s="281"/>
      <c r="T26" s="281"/>
      <c r="U26" s="282"/>
      <c r="AL26" s="589">
        <v>1</v>
      </c>
      <c r="AM26" s="511"/>
      <c r="AN26" s="119">
        <f>+(AN25+AN27)/2</f>
        <v>1.085</v>
      </c>
      <c r="AO26" s="119">
        <f>+(AO25+AO27)/2</f>
        <v>1.0064000000000002</v>
      </c>
      <c r="AP26" s="120">
        <f>+(AP25+AP27)/2</f>
        <v>1.4</v>
      </c>
    </row>
    <row r="27" spans="1:42" ht="13.5" customHeight="1">
      <c r="A27" s="608" t="s">
        <v>470</v>
      </c>
      <c r="B27" s="608"/>
      <c r="C27" s="608"/>
      <c r="D27" s="608"/>
      <c r="E27" s="608"/>
      <c r="F27" s="608"/>
      <c r="G27" s="608"/>
      <c r="H27" s="608"/>
      <c r="I27" s="608"/>
      <c r="J27" s="608"/>
      <c r="K27" s="384"/>
      <c r="L27" s="384"/>
      <c r="M27" s="384"/>
      <c r="N27" s="154"/>
      <c r="P27" s="280"/>
      <c r="Q27" s="281"/>
      <c r="R27" s="281"/>
      <c r="S27" s="281"/>
      <c r="T27" s="281"/>
      <c r="U27" s="282"/>
      <c r="AL27" s="589">
        <v>2</v>
      </c>
      <c r="AM27" s="511"/>
      <c r="AN27" s="119">
        <v>1.07</v>
      </c>
      <c r="AO27" s="119">
        <f>+($G$10-400)*0.000143+1.07</f>
        <v>1.0128000000000001</v>
      </c>
      <c r="AP27" s="120">
        <v>1.3</v>
      </c>
    </row>
    <row r="28" spans="1:42" ht="15">
      <c r="A28" s="610" t="s">
        <v>389</v>
      </c>
      <c r="B28" s="610"/>
      <c r="C28" s="610"/>
      <c r="D28" s="610"/>
      <c r="E28" s="611"/>
      <c r="F28" s="146" t="s">
        <v>353</v>
      </c>
      <c r="G28" s="619" t="s">
        <v>354</v>
      </c>
      <c r="H28" s="611"/>
      <c r="I28" s="616">
        <v>0</v>
      </c>
      <c r="J28" s="617"/>
      <c r="K28" s="269"/>
      <c r="L28" s="151"/>
      <c r="M28" s="151"/>
      <c r="N28" s="609" t="s">
        <v>394</v>
      </c>
      <c r="P28" s="280"/>
      <c r="Q28" s="281"/>
      <c r="R28" s="281"/>
      <c r="S28" s="281"/>
      <c r="T28" s="281"/>
      <c r="U28" s="282"/>
      <c r="AL28" s="589">
        <v>3</v>
      </c>
      <c r="AM28" s="511"/>
      <c r="AN28" s="119">
        <f>+(AN27+AN29)/2</f>
        <v>1.045</v>
      </c>
      <c r="AO28" s="119">
        <f>+(AO27+AO29)/2</f>
        <v>1.00015</v>
      </c>
      <c r="AP28" s="120">
        <f>+(AP27+AP29)/2</f>
        <v>1.225</v>
      </c>
    </row>
    <row r="29" spans="1:48" ht="13.5" customHeight="1" thickBot="1">
      <c r="A29" s="612"/>
      <c r="B29" s="612"/>
      <c r="C29" s="612"/>
      <c r="D29" s="612"/>
      <c r="E29" s="613"/>
      <c r="F29" s="385" t="s">
        <v>355</v>
      </c>
      <c r="G29" s="618" t="s">
        <v>130</v>
      </c>
      <c r="H29" s="613"/>
      <c r="I29" s="614">
        <v>0</v>
      </c>
      <c r="J29" s="615"/>
      <c r="K29" s="269"/>
      <c r="L29" s="151"/>
      <c r="M29" s="151"/>
      <c r="N29" s="609"/>
      <c r="P29" s="280"/>
      <c r="Q29" s="281"/>
      <c r="R29" s="281"/>
      <c r="S29" s="281"/>
      <c r="T29" s="281"/>
      <c r="U29" s="282"/>
      <c r="AL29" s="589">
        <v>4</v>
      </c>
      <c r="AM29" s="511"/>
      <c r="AN29" s="119">
        <v>1.02</v>
      </c>
      <c r="AO29" s="119">
        <f>+($G$10-400)*0.00008125+1.02</f>
        <v>0.9875</v>
      </c>
      <c r="AP29" s="120">
        <v>1.15</v>
      </c>
      <c r="AV29" s="329" t="s">
        <v>478</v>
      </c>
    </row>
    <row r="30" spans="1:48" ht="13.5" customHeight="1" thickBot="1">
      <c r="A30" s="393" t="s">
        <v>469</v>
      </c>
      <c r="B30" s="393"/>
      <c r="C30" s="393"/>
      <c r="D30" s="393"/>
      <c r="E30" s="393"/>
      <c r="F30" s="393"/>
      <c r="G30" s="393"/>
      <c r="H30" s="393"/>
      <c r="I30" s="393"/>
      <c r="J30" s="393"/>
      <c r="N30" s="609"/>
      <c r="P30" s="280"/>
      <c r="Q30" s="281"/>
      <c r="R30" s="281"/>
      <c r="S30" s="281"/>
      <c r="T30" s="281"/>
      <c r="U30" s="282"/>
      <c r="AL30" s="590">
        <v>5</v>
      </c>
      <c r="AM30" s="589"/>
      <c r="AN30" s="323">
        <v>1.01</v>
      </c>
      <c r="AO30" s="119">
        <f>(AO31+AO29)/2</f>
        <v>0.99375</v>
      </c>
      <c r="AP30" s="326">
        <v>1.08</v>
      </c>
      <c r="AV30" s="331"/>
    </row>
    <row r="31" spans="14:42" ht="12.75">
      <c r="N31" s="609"/>
      <c r="P31" s="280"/>
      <c r="Q31" s="281"/>
      <c r="R31" s="281"/>
      <c r="S31" s="281"/>
      <c r="T31" s="281"/>
      <c r="U31" s="282"/>
      <c r="AL31" s="589">
        <v>6</v>
      </c>
      <c r="AM31" s="511"/>
      <c r="AN31" s="119">
        <v>1</v>
      </c>
      <c r="AO31" s="119">
        <v>1</v>
      </c>
      <c r="AP31" s="120">
        <v>1</v>
      </c>
    </row>
    <row r="32" spans="14:42" ht="12.75">
      <c r="N32" s="609"/>
      <c r="P32" s="280"/>
      <c r="Q32" s="281"/>
      <c r="R32" s="281"/>
      <c r="S32" s="281"/>
      <c r="T32" s="281"/>
      <c r="U32" s="282"/>
      <c r="AL32" s="589">
        <v>7</v>
      </c>
      <c r="AM32" s="511"/>
      <c r="AN32" s="323">
        <v>0.99</v>
      </c>
      <c r="AO32" s="119">
        <f>+(AO31+AO33)/2</f>
        <v>1.0037500000000001</v>
      </c>
      <c r="AP32" s="326">
        <v>0.94</v>
      </c>
    </row>
    <row r="33" spans="1:42" ht="13.5" thickBot="1">
      <c r="A33" s="131"/>
      <c r="N33" s="201"/>
      <c r="P33" s="280"/>
      <c r="Q33" s="281"/>
      <c r="R33" s="281"/>
      <c r="S33" s="281"/>
      <c r="T33" s="281"/>
      <c r="U33" s="282"/>
      <c r="AL33" s="589">
        <v>8</v>
      </c>
      <c r="AM33" s="511"/>
      <c r="AN33" s="323">
        <v>0.98</v>
      </c>
      <c r="AO33" s="119">
        <f>+(($G$10-400)*-0.00006875)+0.98</f>
        <v>1.0075</v>
      </c>
      <c r="AP33" s="326">
        <v>0.87</v>
      </c>
    </row>
    <row r="34" spans="1:42" ht="27" customHeight="1" thickBot="1">
      <c r="A34" s="558" t="s">
        <v>31</v>
      </c>
      <c r="B34" s="651"/>
      <c r="C34" s="651"/>
      <c r="D34" s="651"/>
      <c r="E34" s="651"/>
      <c r="F34" s="651"/>
      <c r="G34" s="651"/>
      <c r="H34" s="651"/>
      <c r="I34" s="651"/>
      <c r="J34" s="651"/>
      <c r="K34" s="651"/>
      <c r="L34" s="651"/>
      <c r="M34" s="651"/>
      <c r="N34" s="201"/>
      <c r="P34" s="280"/>
      <c r="Q34" s="281"/>
      <c r="R34" s="281"/>
      <c r="S34" s="281"/>
      <c r="T34" s="281"/>
      <c r="U34" s="282"/>
      <c r="AL34" s="592" t="s">
        <v>172</v>
      </c>
      <c r="AM34" s="593"/>
      <c r="AN34" s="593"/>
      <c r="AO34" s="593"/>
      <c r="AP34" s="593"/>
    </row>
    <row r="35" spans="1:42" ht="12.75">
      <c r="A35" s="394" t="s">
        <v>32</v>
      </c>
      <c r="B35" s="382" t="s">
        <v>33</v>
      </c>
      <c r="C35" s="141" t="s">
        <v>34</v>
      </c>
      <c r="D35" s="141" t="s">
        <v>35</v>
      </c>
      <c r="E35" s="141" t="s">
        <v>36</v>
      </c>
      <c r="F35" s="141" t="s">
        <v>37</v>
      </c>
      <c r="G35" s="141" t="s">
        <v>38</v>
      </c>
      <c r="H35" s="141" t="s">
        <v>39</v>
      </c>
      <c r="I35" s="141" t="s">
        <v>40</v>
      </c>
      <c r="J35" s="141" t="s">
        <v>41</v>
      </c>
      <c r="K35" s="141" t="s">
        <v>42</v>
      </c>
      <c r="L35" s="141" t="s">
        <v>43</v>
      </c>
      <c r="M35" s="382" t="s">
        <v>44</v>
      </c>
      <c r="N35" s="201"/>
      <c r="P35" s="280"/>
      <c r="Q35" s="281"/>
      <c r="R35" s="281"/>
      <c r="S35" s="281"/>
      <c r="T35" s="281"/>
      <c r="U35" s="282"/>
      <c r="AL35" s="593"/>
      <c r="AM35" s="593"/>
      <c r="AN35" s="593"/>
      <c r="AO35" s="593"/>
      <c r="AP35" s="593"/>
    </row>
    <row r="36" spans="1:42" ht="12.75">
      <c r="A36" s="652" t="s">
        <v>45</v>
      </c>
      <c r="B36" s="644" t="s">
        <v>46</v>
      </c>
      <c r="C36" s="644" t="s">
        <v>47</v>
      </c>
      <c r="D36" s="644" t="s">
        <v>173</v>
      </c>
      <c r="E36" s="644" t="s">
        <v>48</v>
      </c>
      <c r="F36" s="644" t="s">
        <v>49</v>
      </c>
      <c r="G36" s="644" t="s">
        <v>50</v>
      </c>
      <c r="H36" s="644" t="s">
        <v>51</v>
      </c>
      <c r="I36" s="644" t="s">
        <v>52</v>
      </c>
      <c r="J36" s="644" t="s">
        <v>53</v>
      </c>
      <c r="K36" s="644" t="s">
        <v>54</v>
      </c>
      <c r="L36" s="644" t="s">
        <v>55</v>
      </c>
      <c r="M36" s="660" t="s">
        <v>210</v>
      </c>
      <c r="P36" s="280"/>
      <c r="Q36" s="281"/>
      <c r="R36" s="281"/>
      <c r="S36" s="281"/>
      <c r="T36" s="281"/>
      <c r="U36" s="282"/>
      <c r="AL36" s="593"/>
      <c r="AM36" s="593"/>
      <c r="AN36" s="593"/>
      <c r="AO36" s="593"/>
      <c r="AP36" s="593"/>
    </row>
    <row r="37" spans="1:42" ht="12.75">
      <c r="A37" s="490"/>
      <c r="B37" s="645"/>
      <c r="C37" s="645"/>
      <c r="D37" s="645"/>
      <c r="E37" s="645"/>
      <c r="F37" s="645"/>
      <c r="G37" s="645"/>
      <c r="H37" s="645"/>
      <c r="I37" s="645"/>
      <c r="J37" s="645"/>
      <c r="K37" s="645"/>
      <c r="L37" s="645"/>
      <c r="M37" s="661"/>
      <c r="P37" s="280"/>
      <c r="Q37" s="281"/>
      <c r="R37" s="281"/>
      <c r="S37" s="281"/>
      <c r="T37" s="281"/>
      <c r="U37" s="282"/>
      <c r="AL37" s="594"/>
      <c r="AM37" s="594"/>
      <c r="AN37" s="594"/>
      <c r="AO37" s="594"/>
      <c r="AP37" s="594"/>
    </row>
    <row r="38" spans="1:21" ht="12.75">
      <c r="A38" s="490"/>
      <c r="B38" s="645"/>
      <c r="C38" s="645"/>
      <c r="D38" s="645"/>
      <c r="E38" s="645"/>
      <c r="F38" s="645"/>
      <c r="G38" s="645"/>
      <c r="H38" s="645"/>
      <c r="I38" s="645"/>
      <c r="J38" s="645"/>
      <c r="K38" s="645"/>
      <c r="L38" s="645"/>
      <c r="M38" s="661"/>
      <c r="P38" s="280"/>
      <c r="Q38" s="281"/>
      <c r="R38" s="281"/>
      <c r="S38" s="281"/>
      <c r="T38" s="281"/>
      <c r="U38" s="282"/>
    </row>
    <row r="39" spans="1:21" ht="12.75">
      <c r="A39" s="653"/>
      <c r="B39" s="646"/>
      <c r="C39" s="646"/>
      <c r="D39" s="646"/>
      <c r="E39" s="646"/>
      <c r="F39" s="646"/>
      <c r="G39" s="646"/>
      <c r="H39" s="646"/>
      <c r="I39" s="646"/>
      <c r="J39" s="646"/>
      <c r="K39" s="646"/>
      <c r="L39" s="646"/>
      <c r="M39" s="662"/>
      <c r="P39" s="280"/>
      <c r="Q39" s="281"/>
      <c r="R39" s="281"/>
      <c r="S39" s="281"/>
      <c r="T39" s="281"/>
      <c r="U39" s="282"/>
    </row>
    <row r="40" spans="1:21" ht="12.75">
      <c r="A40" s="133" t="s">
        <v>56</v>
      </c>
      <c r="B40" s="134" t="s">
        <v>57</v>
      </c>
      <c r="C40" s="135" t="s">
        <v>58</v>
      </c>
      <c r="D40" s="135" t="s">
        <v>59</v>
      </c>
      <c r="E40" s="135" t="s">
        <v>60</v>
      </c>
      <c r="F40" s="135" t="s">
        <v>61</v>
      </c>
      <c r="G40" s="135" t="s">
        <v>62</v>
      </c>
      <c r="H40" s="135" t="s">
        <v>64</v>
      </c>
      <c r="I40" s="135" t="s">
        <v>63</v>
      </c>
      <c r="J40" s="135" t="s">
        <v>65</v>
      </c>
      <c r="K40" s="135" t="s">
        <v>66</v>
      </c>
      <c r="L40" s="135" t="s">
        <v>67</v>
      </c>
      <c r="M40" s="134" t="s">
        <v>68</v>
      </c>
      <c r="P40" s="280"/>
      <c r="Q40" s="281"/>
      <c r="R40" s="281"/>
      <c r="S40" s="281"/>
      <c r="T40" s="281"/>
      <c r="U40" s="282"/>
    </row>
    <row r="41" spans="1:21" ht="12.75">
      <c r="A41" s="676" t="s">
        <v>69</v>
      </c>
      <c r="B41" s="644" t="s">
        <v>70</v>
      </c>
      <c r="C41" s="644" t="s">
        <v>71</v>
      </c>
      <c r="D41" s="644" t="s">
        <v>72</v>
      </c>
      <c r="E41" s="644" t="s">
        <v>277</v>
      </c>
      <c r="F41" s="644" t="s">
        <v>73</v>
      </c>
      <c r="G41" s="644" t="s">
        <v>74</v>
      </c>
      <c r="H41" s="644" t="s">
        <v>74</v>
      </c>
      <c r="I41" s="644" t="s">
        <v>278</v>
      </c>
      <c r="J41" s="644" t="s">
        <v>75</v>
      </c>
      <c r="K41" s="644" t="s">
        <v>76</v>
      </c>
      <c r="L41" s="644" t="s">
        <v>74</v>
      </c>
      <c r="M41" s="655" t="s">
        <v>77</v>
      </c>
      <c r="P41" s="280"/>
      <c r="Q41" s="281"/>
      <c r="R41" s="281"/>
      <c r="S41" s="281"/>
      <c r="T41" s="281"/>
      <c r="U41" s="282"/>
    </row>
    <row r="42" spans="1:21" ht="12.75">
      <c r="A42" s="656"/>
      <c r="B42" s="645"/>
      <c r="C42" s="645"/>
      <c r="D42" s="645"/>
      <c r="E42" s="645"/>
      <c r="F42" s="645"/>
      <c r="G42" s="645"/>
      <c r="H42" s="645"/>
      <c r="I42" s="645"/>
      <c r="J42" s="645"/>
      <c r="K42" s="645"/>
      <c r="L42" s="645"/>
      <c r="M42" s="656"/>
      <c r="P42" s="280"/>
      <c r="Q42" s="281"/>
      <c r="R42" s="281"/>
      <c r="S42" s="281"/>
      <c r="T42" s="281"/>
      <c r="U42" s="282"/>
    </row>
    <row r="43" spans="1:21" ht="12.75">
      <c r="A43" s="656"/>
      <c r="B43" s="645"/>
      <c r="C43" s="645"/>
      <c r="D43" s="645"/>
      <c r="E43" s="645"/>
      <c r="F43" s="645"/>
      <c r="G43" s="645"/>
      <c r="H43" s="645"/>
      <c r="I43" s="645"/>
      <c r="J43" s="645"/>
      <c r="K43" s="645"/>
      <c r="L43" s="645"/>
      <c r="M43" s="656"/>
      <c r="P43" s="280"/>
      <c r="Q43" s="281"/>
      <c r="R43" s="281"/>
      <c r="S43" s="281"/>
      <c r="T43" s="281"/>
      <c r="U43" s="282"/>
    </row>
    <row r="44" spans="1:21" ht="13.5" thickBot="1">
      <c r="A44" s="491"/>
      <c r="B44" s="654"/>
      <c r="C44" s="654"/>
      <c r="D44" s="654"/>
      <c r="E44" s="654"/>
      <c r="F44" s="654"/>
      <c r="G44" s="654"/>
      <c r="H44" s="654"/>
      <c r="I44" s="654"/>
      <c r="J44" s="654"/>
      <c r="K44" s="654"/>
      <c r="L44" s="654"/>
      <c r="M44" s="491"/>
      <c r="P44" s="280"/>
      <c r="Q44" s="281"/>
      <c r="R44" s="281"/>
      <c r="S44" s="281"/>
      <c r="T44" s="281"/>
      <c r="U44" s="282"/>
    </row>
    <row r="45" spans="1:21" ht="13.5" thickBot="1">
      <c r="A45" s="136" t="e">
        <f>((IF($G$10&gt;2000,(VLOOKUP($G$11,$AL$9:$AP$15,5,FALSE)),IF($G$10&lt;400,(VLOOKUP($G$11,$AL$9:$AP$15,3,FALSE)),(VLOOKUP($G$11,$AL$9:$AP$15,4)))))-1)*(IF('Segment Tables'!D23="No",(('Segment Tables'!$G$29+'Segment Tables'!$G$34+'Segment Tables'!$G$36)/100),(('Segment Tables'!$K$29+'Segment Tables'!$K$34+'Segment Tables'!$K$36)/100)))+1</f>
        <v>#N/A</v>
      </c>
      <c r="B45" s="136">
        <f>($AC$10+$AI$10)/2</f>
        <v>1.0574000000000001</v>
      </c>
      <c r="C45" s="137">
        <f>+AC22</f>
        <v>1</v>
      </c>
      <c r="D45" s="137">
        <f>IF($G$17&gt;=0.02,(1.06+3*($G$17-0.02)),IF($G$17&lt;0.01,1,(1+6*($G$17-0.01))))</f>
        <v>1</v>
      </c>
      <c r="E45" s="137">
        <f>IF($G$18&gt;6,1.16,(IF($G$18&lt;=3,1,1.1)))</f>
        <v>1</v>
      </c>
      <c r="F45" s="137">
        <f>IF($G$19&gt;5,(0.322+$G$19*(0.05-0.005*LN($G$10)))/(0.322+5*(0.05-0.005*LN($G$10))),1)</f>
        <v>1</v>
      </c>
      <c r="G45" s="137">
        <f>IF(G22="Present",1,IF($G$20="Present",0.94,1))</f>
        <v>1</v>
      </c>
      <c r="H45" s="137">
        <f>IF($G$21="Present (1 lane)",0.75,IF($G$21="Present (2 lanes)",0.65,1))</f>
        <v>1</v>
      </c>
      <c r="I45" s="137">
        <f>IF($G$22="Not Present",1,IF($G$19&lt;=5,1,(1-(0.7*0.5*((0.0047*$G$19)+($G$19*$G$19*0.0024))/(1.199+(0.0047*$G$19)+(0.0024*$G$19*$G$19))))))</f>
        <v>1</v>
      </c>
      <c r="J45" s="137">
        <f>EXP($G$23*0.0668-0.6869)/EXP(-0.4865)</f>
        <v>0.8184033262664786</v>
      </c>
      <c r="K45" s="137">
        <f>IF($G$24="Present",(1-((1-(0.72*IF('Segment Tables'!$E$45="No",'Segment Tables'!$C$49,'Segment Tables'!$I$49))-(0.83*IF('Segment Tables'!$E$45="No",'Segment Tables'!$E$49,'Segment Tables'!$K$49)))*IF('Segment Tables'!$E$45="No",'Segment Tables'!$F$49,'Segment Tables'!$L$49))),1)</f>
        <v>1</v>
      </c>
      <c r="L45" s="137">
        <f>IF($G$25="Present",0.93,1)</f>
        <v>1</v>
      </c>
      <c r="M45" s="138" t="e">
        <f>+A45*B45*C45*D45*E45*F45*G45*H45*I45*J45*K45*L45</f>
        <v>#N/A</v>
      </c>
      <c r="P45" s="280"/>
      <c r="Q45" s="281"/>
      <c r="R45" s="281"/>
      <c r="S45" s="281"/>
      <c r="T45" s="281"/>
      <c r="U45" s="282"/>
    </row>
    <row r="46" spans="2:21" ht="12.75">
      <c r="B46" s="139"/>
      <c r="P46" s="283"/>
      <c r="Q46" s="284"/>
      <c r="R46" s="284"/>
      <c r="S46" s="284"/>
      <c r="T46" s="284"/>
      <c r="U46" s="285"/>
    </row>
    <row r="47" spans="2:21" ht="15.75" customHeight="1">
      <c r="B47" s="140"/>
      <c r="P47" s="280"/>
      <c r="Q47" s="281"/>
      <c r="R47" s="281"/>
      <c r="S47" s="281"/>
      <c r="T47" s="281"/>
      <c r="U47" s="282"/>
    </row>
    <row r="48" spans="16:21" ht="13.5" thickBot="1">
      <c r="P48" s="280"/>
      <c r="Q48" s="281"/>
      <c r="R48" s="281"/>
      <c r="S48" s="281"/>
      <c r="T48" s="281"/>
      <c r="U48" s="282"/>
    </row>
    <row r="49" spans="1:21" ht="27" customHeight="1" thickBot="1">
      <c r="A49" s="558" t="s">
        <v>78</v>
      </c>
      <c r="B49" s="651"/>
      <c r="C49" s="651"/>
      <c r="D49" s="651"/>
      <c r="E49" s="651"/>
      <c r="F49" s="651"/>
      <c r="G49" s="651"/>
      <c r="H49" s="651"/>
      <c r="I49" s="657"/>
      <c r="J49" s="657"/>
      <c r="K49" s="657"/>
      <c r="L49" s="657"/>
      <c r="M49" s="657"/>
      <c r="P49" s="280"/>
      <c r="Q49" s="281"/>
      <c r="R49" s="281"/>
      <c r="S49" s="281"/>
      <c r="T49" s="281"/>
      <c r="U49" s="282"/>
    </row>
    <row r="50" spans="1:21" ht="12.75">
      <c r="A50" s="658" t="s">
        <v>32</v>
      </c>
      <c r="B50" s="630"/>
      <c r="C50" s="141" t="s">
        <v>33</v>
      </c>
      <c r="D50" s="659" t="s">
        <v>34</v>
      </c>
      <c r="E50" s="630"/>
      <c r="F50" s="659" t="s">
        <v>35</v>
      </c>
      <c r="G50" s="630"/>
      <c r="H50" s="659" t="s">
        <v>36</v>
      </c>
      <c r="I50" s="630"/>
      <c r="J50" s="141" t="s">
        <v>37</v>
      </c>
      <c r="K50" s="141" t="s">
        <v>38</v>
      </c>
      <c r="L50" s="659" t="s">
        <v>39</v>
      </c>
      <c r="M50" s="629"/>
      <c r="P50" s="280"/>
      <c r="Q50" s="281"/>
      <c r="R50" s="281"/>
      <c r="S50" s="281"/>
      <c r="T50" s="281"/>
      <c r="U50" s="282"/>
    </row>
    <row r="51" spans="1:21" ht="41.25" customHeight="1">
      <c r="A51" s="673" t="s">
        <v>79</v>
      </c>
      <c r="B51" s="588"/>
      <c r="C51" s="346" t="s">
        <v>80</v>
      </c>
      <c r="D51" s="666" t="s">
        <v>81</v>
      </c>
      <c r="E51" s="588"/>
      <c r="F51" s="666" t="s">
        <v>82</v>
      </c>
      <c r="G51" s="588"/>
      <c r="H51" s="666" t="s">
        <v>83</v>
      </c>
      <c r="I51" s="588"/>
      <c r="J51" s="346" t="s">
        <v>84</v>
      </c>
      <c r="K51" s="346" t="s">
        <v>22</v>
      </c>
      <c r="L51" s="666" t="s">
        <v>395</v>
      </c>
      <c r="M51" s="587"/>
      <c r="P51" s="280"/>
      <c r="Q51" s="281"/>
      <c r="R51" s="281"/>
      <c r="S51" s="281"/>
      <c r="T51" s="281"/>
      <c r="U51" s="282"/>
    </row>
    <row r="52" spans="1:21" ht="26.25" thickBot="1">
      <c r="A52" s="674"/>
      <c r="B52" s="675"/>
      <c r="C52" s="344" t="s">
        <v>281</v>
      </c>
      <c r="D52" s="499" t="s">
        <v>85</v>
      </c>
      <c r="E52" s="664"/>
      <c r="F52" s="499" t="s">
        <v>282</v>
      </c>
      <c r="G52" s="664"/>
      <c r="H52" s="663" t="s">
        <v>340</v>
      </c>
      <c r="I52" s="664"/>
      <c r="J52" s="375" t="s">
        <v>86</v>
      </c>
      <c r="K52" s="344"/>
      <c r="L52" s="663" t="s">
        <v>87</v>
      </c>
      <c r="M52" s="665"/>
      <c r="P52" s="280"/>
      <c r="Q52" s="281"/>
      <c r="R52" s="281"/>
      <c r="S52" s="281"/>
      <c r="T52" s="281"/>
      <c r="U52" s="282"/>
    </row>
    <row r="53" spans="1:21" ht="15.75" customHeight="1">
      <c r="A53" s="629" t="s">
        <v>88</v>
      </c>
      <c r="B53" s="630"/>
      <c r="C53" s="373">
        <f>+G10*G9*365*0.000001*EXP(-0.312)</f>
        <v>0</v>
      </c>
      <c r="D53" s="667" t="e">
        <f>0.236/G9</f>
        <v>#DIV/0!</v>
      </c>
      <c r="E53" s="668"/>
      <c r="F53" s="669">
        <f>+'Segment Tables'!E15/100</f>
        <v>1</v>
      </c>
      <c r="G53" s="670"/>
      <c r="H53" s="669">
        <f>+C53*F53</f>
        <v>0</v>
      </c>
      <c r="I53" s="671"/>
      <c r="J53" s="374" t="e">
        <f>+M45</f>
        <v>#N/A</v>
      </c>
      <c r="K53" s="374">
        <f>+$G$26</f>
        <v>1</v>
      </c>
      <c r="L53" s="669" t="e">
        <f>+H53*J53*K53</f>
        <v>#N/A</v>
      </c>
      <c r="M53" s="672"/>
      <c r="P53" s="280"/>
      <c r="Q53" s="281"/>
      <c r="R53" s="281"/>
      <c r="S53" s="281"/>
      <c r="T53" s="281"/>
      <c r="U53" s="282"/>
    </row>
    <row r="54" spans="1:21" ht="15.75" customHeight="1">
      <c r="A54" s="584" t="s">
        <v>89</v>
      </c>
      <c r="B54" s="517"/>
      <c r="C54" s="142" t="s">
        <v>29</v>
      </c>
      <c r="D54" s="681" t="s">
        <v>29</v>
      </c>
      <c r="E54" s="682"/>
      <c r="F54" s="683">
        <f>+IF('Segment Tables'!$D$8="No",('Segment Tables'!$E$13/100),('Segment Tables'!$H$13/100))</f>
        <v>0.321</v>
      </c>
      <c r="G54" s="684"/>
      <c r="H54" s="683">
        <f>+C53*F54</f>
        <v>0</v>
      </c>
      <c r="I54" s="685"/>
      <c r="J54" s="116" t="e">
        <f>+M45</f>
        <v>#N/A</v>
      </c>
      <c r="K54" s="116">
        <f>+$G$26</f>
        <v>1</v>
      </c>
      <c r="L54" s="683" t="e">
        <f>+H54*J54*K54</f>
        <v>#N/A</v>
      </c>
      <c r="M54" s="686"/>
      <c r="P54" s="280"/>
      <c r="Q54" s="281"/>
      <c r="R54" s="281"/>
      <c r="S54" s="281"/>
      <c r="T54" s="281"/>
      <c r="U54" s="282"/>
    </row>
    <row r="55" spans="1:21" ht="13.5" thickBot="1">
      <c r="A55" s="687" t="s">
        <v>90</v>
      </c>
      <c r="B55" s="688"/>
      <c r="C55" s="143" t="s">
        <v>29</v>
      </c>
      <c r="D55" s="689" t="s">
        <v>29</v>
      </c>
      <c r="E55" s="690"/>
      <c r="F55" s="691">
        <f>+IF('Segment Tables'!$D$8="No",('Segment Tables'!$E$14/100),('Segment Tables'!$H$14/100))</f>
        <v>0.679</v>
      </c>
      <c r="G55" s="692"/>
      <c r="H55" s="691">
        <f>+C53*F55</f>
        <v>0</v>
      </c>
      <c r="I55" s="693"/>
      <c r="J55" s="132" t="e">
        <f>+M45</f>
        <v>#N/A</v>
      </c>
      <c r="K55" s="132">
        <f>+$G$26</f>
        <v>1</v>
      </c>
      <c r="L55" s="691" t="e">
        <f>+H55*J55*K55</f>
        <v>#N/A</v>
      </c>
      <c r="M55" s="694"/>
      <c r="P55" s="286"/>
      <c r="Q55" s="287"/>
      <c r="R55" s="287"/>
      <c r="S55" s="287"/>
      <c r="T55" s="287"/>
      <c r="U55" s="288"/>
    </row>
    <row r="58" ht="13.5" thickBot="1"/>
    <row r="59" spans="1:13" ht="27" customHeight="1" thickBot="1">
      <c r="A59" s="558" t="s">
        <v>91</v>
      </c>
      <c r="B59" s="651"/>
      <c r="C59" s="651"/>
      <c r="D59" s="651"/>
      <c r="E59" s="651"/>
      <c r="F59" s="651"/>
      <c r="G59" s="651"/>
      <c r="H59" s="651"/>
      <c r="I59" s="651"/>
      <c r="J59" s="651"/>
      <c r="K59" s="651"/>
      <c r="L59" s="651"/>
      <c r="M59" s="651"/>
    </row>
    <row r="60" spans="1:13" ht="12.75">
      <c r="A60" s="658" t="s">
        <v>32</v>
      </c>
      <c r="B60" s="630"/>
      <c r="C60" s="141" t="s">
        <v>33</v>
      </c>
      <c r="D60" s="659" t="s">
        <v>34</v>
      </c>
      <c r="E60" s="677"/>
      <c r="F60" s="659" t="s">
        <v>35</v>
      </c>
      <c r="G60" s="677"/>
      <c r="H60" s="678" t="s">
        <v>36</v>
      </c>
      <c r="I60" s="679"/>
      <c r="J60" s="659" t="s">
        <v>37</v>
      </c>
      <c r="K60" s="677"/>
      <c r="L60" s="678" t="s">
        <v>38</v>
      </c>
      <c r="M60" s="680"/>
    </row>
    <row r="61" spans="1:13" ht="38.25">
      <c r="A61" s="700" t="s">
        <v>92</v>
      </c>
      <c r="B61" s="699"/>
      <c r="C61" s="346" t="s">
        <v>341</v>
      </c>
      <c r="D61" s="496" t="s">
        <v>342</v>
      </c>
      <c r="E61" s="517"/>
      <c r="F61" s="496" t="s">
        <v>343</v>
      </c>
      <c r="G61" s="699"/>
      <c r="H61" s="496" t="s">
        <v>344</v>
      </c>
      <c r="I61" s="699"/>
      <c r="J61" s="496" t="s">
        <v>345</v>
      </c>
      <c r="K61" s="699"/>
      <c r="L61" s="496" t="s">
        <v>346</v>
      </c>
      <c r="M61" s="700"/>
    </row>
    <row r="62" spans="1:13" ht="26.25" thickBot="1">
      <c r="A62" s="704"/>
      <c r="B62" s="705"/>
      <c r="C62" s="344" t="s">
        <v>284</v>
      </c>
      <c r="D62" s="663" t="s">
        <v>347</v>
      </c>
      <c r="E62" s="702"/>
      <c r="F62" s="499" t="s">
        <v>283</v>
      </c>
      <c r="G62" s="701"/>
      <c r="H62" s="663" t="s">
        <v>348</v>
      </c>
      <c r="I62" s="702"/>
      <c r="J62" s="499" t="s">
        <v>283</v>
      </c>
      <c r="K62" s="701"/>
      <c r="L62" s="663" t="s">
        <v>349</v>
      </c>
      <c r="M62" s="703"/>
    </row>
    <row r="63" spans="1:13" ht="12.75">
      <c r="A63" s="629" t="s">
        <v>88</v>
      </c>
      <c r="B63" s="630"/>
      <c r="C63" s="145">
        <f>+C72+C79</f>
        <v>1</v>
      </c>
      <c r="D63" s="695" t="e">
        <f>+$L$53</f>
        <v>#N/A</v>
      </c>
      <c r="E63" s="696"/>
      <c r="F63" s="695">
        <f>+F72+F79</f>
        <v>1</v>
      </c>
      <c r="G63" s="697"/>
      <c r="H63" s="695" t="e">
        <f>+$L$54</f>
        <v>#N/A</v>
      </c>
      <c r="I63" s="696"/>
      <c r="J63" s="695">
        <v>1</v>
      </c>
      <c r="K63" s="697"/>
      <c r="L63" s="695" t="e">
        <f>+$L$55</f>
        <v>#N/A</v>
      </c>
      <c r="M63" s="698"/>
    </row>
    <row r="64" spans="1:13" ht="13.5" thickBot="1">
      <c r="A64" s="706"/>
      <c r="B64" s="707"/>
      <c r="C64" s="144"/>
      <c r="D64" s="708" t="s">
        <v>350</v>
      </c>
      <c r="E64" s="709"/>
      <c r="F64" s="710"/>
      <c r="G64" s="675"/>
      <c r="H64" s="711" t="s">
        <v>351</v>
      </c>
      <c r="I64" s="675"/>
      <c r="J64" s="712"/>
      <c r="K64" s="536"/>
      <c r="L64" s="711" t="s">
        <v>352</v>
      </c>
      <c r="M64" s="713"/>
    </row>
    <row r="65" spans="1:13" ht="13.5" thickBot="1">
      <c r="A65" s="714" t="s">
        <v>93</v>
      </c>
      <c r="B65" s="715"/>
      <c r="C65" s="715"/>
      <c r="D65" s="715"/>
      <c r="E65" s="715"/>
      <c r="F65" s="715"/>
      <c r="G65" s="715"/>
      <c r="H65" s="716"/>
      <c r="I65" s="716"/>
      <c r="J65" s="716"/>
      <c r="K65" s="716"/>
      <c r="L65" s="716"/>
      <c r="M65" s="716"/>
    </row>
    <row r="66" spans="1:13" ht="12.75">
      <c r="A66" s="541" t="s">
        <v>94</v>
      </c>
      <c r="B66" s="542"/>
      <c r="C66" s="145">
        <f>IF('Segment Tables'!$D$23="No",('Segment Tables'!$G25/100),('Segment Tables'!$K25/100))</f>
        <v>0.121</v>
      </c>
      <c r="D66" s="717" t="e">
        <f>+$L$53*C66</f>
        <v>#N/A</v>
      </c>
      <c r="E66" s="718"/>
      <c r="F66" s="719">
        <f>IF('Segment Tables'!$D$23="No",'Segment Tables'!$E25/100,'Segment Tables'!$I25/100)</f>
        <v>0.038</v>
      </c>
      <c r="G66" s="535"/>
      <c r="H66" s="717" t="e">
        <f>+$L$54*F66</f>
        <v>#N/A</v>
      </c>
      <c r="I66" s="718"/>
      <c r="J66" s="719">
        <f>IF('Segment Tables'!$D$23="No",'Segment Tables'!$F25/100,'Segment Tables'!$J25/100)</f>
        <v>0.184</v>
      </c>
      <c r="K66" s="535"/>
      <c r="L66" s="717" t="e">
        <f>+$L$55*J66</f>
        <v>#N/A</v>
      </c>
      <c r="M66" s="720"/>
    </row>
    <row r="67" spans="1:13" ht="12.75">
      <c r="A67" s="584" t="s">
        <v>95</v>
      </c>
      <c r="B67" s="517"/>
      <c r="C67" s="145">
        <f>IF('Segment Tables'!$D$23="No",('Segment Tables'!$G26/100),('Segment Tables'!$K26/100))</f>
        <v>0.002</v>
      </c>
      <c r="D67" s="721" t="e">
        <f aca="true" t="shared" si="0" ref="D67:D72">+$L$53*C67</f>
        <v>#N/A</v>
      </c>
      <c r="E67" s="722"/>
      <c r="F67" s="723">
        <f>IF('Segment Tables'!$D$23="No",'Segment Tables'!$E26/100,'Segment Tables'!$I26/100)</f>
        <v>0.004</v>
      </c>
      <c r="G67" s="589"/>
      <c r="H67" s="721" t="e">
        <f aca="true" t="shared" si="1" ref="H67:H72">+$L$54*F67</f>
        <v>#N/A</v>
      </c>
      <c r="I67" s="722"/>
      <c r="J67" s="723">
        <f>IF('Segment Tables'!$D$23="No",'Segment Tables'!$F26/100,'Segment Tables'!$J26/100)</f>
        <v>0.001</v>
      </c>
      <c r="K67" s="589"/>
      <c r="L67" s="721" t="e">
        <f aca="true" t="shared" si="2" ref="L67:L72">+$L$55*J67</f>
        <v>#N/A</v>
      </c>
      <c r="M67" s="724"/>
    </row>
    <row r="68" spans="1:13" ht="12.75">
      <c r="A68" s="584" t="s">
        <v>96</v>
      </c>
      <c r="B68" s="517"/>
      <c r="C68" s="145">
        <f>IF('Segment Tables'!$D$23="No",('Segment Tables'!$G27/100),('Segment Tables'!$K27/100))</f>
        <v>0.003</v>
      </c>
      <c r="D68" s="721" t="e">
        <f t="shared" si="0"/>
        <v>#N/A</v>
      </c>
      <c r="E68" s="722"/>
      <c r="F68" s="723">
        <f>IF('Segment Tables'!$D$23="No",'Segment Tables'!$E27/100,'Segment Tables'!$I27/100)</f>
        <v>0.006999999999999999</v>
      </c>
      <c r="G68" s="589"/>
      <c r="H68" s="721" t="e">
        <f t="shared" si="1"/>
        <v>#N/A</v>
      </c>
      <c r="I68" s="722"/>
      <c r="J68" s="723">
        <f>IF('Segment Tables'!$D$23="No",'Segment Tables'!$F27/100,'Segment Tables'!$J27/100)</f>
        <v>0.001</v>
      </c>
      <c r="K68" s="589"/>
      <c r="L68" s="721" t="e">
        <f t="shared" si="2"/>
        <v>#N/A</v>
      </c>
      <c r="M68" s="724"/>
    </row>
    <row r="69" spans="1:13" ht="12.75">
      <c r="A69" s="584" t="s">
        <v>97</v>
      </c>
      <c r="B69" s="517"/>
      <c r="C69" s="145">
        <f>IF('Segment Tables'!$D$23="No",('Segment Tables'!$G28/100),('Segment Tables'!$K28/100))</f>
        <v>0.025</v>
      </c>
      <c r="D69" s="721" t="e">
        <f t="shared" si="0"/>
        <v>#N/A</v>
      </c>
      <c r="E69" s="722"/>
      <c r="F69" s="723">
        <f>IF('Segment Tables'!$D$23="No",'Segment Tables'!$E28/100,'Segment Tables'!$I28/100)</f>
        <v>0.037000000000000005</v>
      </c>
      <c r="G69" s="589"/>
      <c r="H69" s="721" t="e">
        <f t="shared" si="1"/>
        <v>#N/A</v>
      </c>
      <c r="I69" s="722"/>
      <c r="J69" s="723">
        <f>IF('Segment Tables'!$D$23="No",'Segment Tables'!$F28/100,'Segment Tables'!$J28/100)</f>
        <v>0.015</v>
      </c>
      <c r="K69" s="589"/>
      <c r="L69" s="721" t="e">
        <f t="shared" si="2"/>
        <v>#N/A</v>
      </c>
      <c r="M69" s="724"/>
    </row>
    <row r="70" spans="1:13" ht="12.75">
      <c r="A70" s="584" t="s">
        <v>98</v>
      </c>
      <c r="B70" s="517"/>
      <c r="C70" s="145">
        <f>IF('Segment Tables'!$D$23="No",('Segment Tables'!$G29/100),('Segment Tables'!$K29/100))</f>
        <v>0.521</v>
      </c>
      <c r="D70" s="721" t="e">
        <f t="shared" si="0"/>
        <v>#N/A</v>
      </c>
      <c r="E70" s="722"/>
      <c r="F70" s="723">
        <f>IF('Segment Tables'!$D$23="No",'Segment Tables'!$E29/100,'Segment Tables'!$I29/100)</f>
        <v>0.545</v>
      </c>
      <c r="G70" s="589"/>
      <c r="H70" s="721" t="e">
        <f t="shared" si="1"/>
        <v>#N/A</v>
      </c>
      <c r="I70" s="722"/>
      <c r="J70" s="723">
        <f>IF('Segment Tables'!$D$23="No",'Segment Tables'!$F29/100,'Segment Tables'!$J29/100)</f>
        <v>0.505</v>
      </c>
      <c r="K70" s="589"/>
      <c r="L70" s="721" t="e">
        <f t="shared" si="2"/>
        <v>#N/A</v>
      </c>
      <c r="M70" s="724"/>
    </row>
    <row r="71" spans="1:13" ht="12.75">
      <c r="A71" s="584" t="s">
        <v>99</v>
      </c>
      <c r="B71" s="517"/>
      <c r="C71" s="145">
        <f>IF('Segment Tables'!$D$23="No",('Segment Tables'!$G30/100),('Segment Tables'!$K30/100))</f>
        <v>0.021</v>
      </c>
      <c r="D71" s="721" t="e">
        <f t="shared" si="0"/>
        <v>#N/A</v>
      </c>
      <c r="E71" s="722"/>
      <c r="F71" s="723">
        <f>IF('Segment Tables'!$D$23="No",'Segment Tables'!$E30/100,'Segment Tables'!$I30/100)</f>
        <v>0.006999999999999999</v>
      </c>
      <c r="G71" s="589"/>
      <c r="H71" s="721" t="e">
        <f t="shared" si="1"/>
        <v>#N/A</v>
      </c>
      <c r="I71" s="722"/>
      <c r="J71" s="723">
        <f>IF('Segment Tables'!$D$23="No",'Segment Tables'!$F30/100,'Segment Tables'!$J30/100)</f>
        <v>0.028999999999999998</v>
      </c>
      <c r="K71" s="589"/>
      <c r="L71" s="721" t="e">
        <f t="shared" si="2"/>
        <v>#N/A</v>
      </c>
      <c r="M71" s="724"/>
    </row>
    <row r="72" spans="1:13" ht="13.5" thickBot="1">
      <c r="A72" s="665" t="s">
        <v>100</v>
      </c>
      <c r="B72" s="664"/>
      <c r="C72" s="146">
        <f>+SUM(C66:C71)</f>
        <v>0.6930000000000001</v>
      </c>
      <c r="D72" s="725" t="e">
        <f t="shared" si="0"/>
        <v>#N/A</v>
      </c>
      <c r="E72" s="726"/>
      <c r="F72" s="723">
        <f>SUM(F66:G71)</f>
        <v>0.638</v>
      </c>
      <c r="G72" s="589"/>
      <c r="H72" s="725" t="e">
        <f t="shared" si="1"/>
        <v>#N/A</v>
      </c>
      <c r="I72" s="726"/>
      <c r="J72" s="723">
        <f>SUM(J66:K71)</f>
        <v>0.735</v>
      </c>
      <c r="K72" s="589"/>
      <c r="L72" s="725" t="e">
        <f t="shared" si="2"/>
        <v>#N/A</v>
      </c>
      <c r="M72" s="727"/>
    </row>
    <row r="73" spans="1:13" ht="13.5" thickBot="1">
      <c r="A73" s="714" t="s">
        <v>101</v>
      </c>
      <c r="B73" s="715"/>
      <c r="C73" s="715"/>
      <c r="D73" s="715"/>
      <c r="E73" s="715"/>
      <c r="F73" s="715"/>
      <c r="G73" s="715"/>
      <c r="H73" s="716"/>
      <c r="I73" s="716"/>
      <c r="J73" s="716"/>
      <c r="K73" s="716"/>
      <c r="L73" s="716"/>
      <c r="M73" s="716"/>
    </row>
    <row r="74" spans="1:13" ht="12.75">
      <c r="A74" s="728" t="s">
        <v>102</v>
      </c>
      <c r="B74" s="729"/>
      <c r="C74" s="145">
        <f>IF('Segment Tables'!$D$23="No",('Segment Tables'!$G33/100),('Segment Tables'!$K33/100))</f>
        <v>0.085</v>
      </c>
      <c r="D74" s="721" t="e">
        <f aca="true" t="shared" si="3" ref="D74:D79">+$L$53*C74</f>
        <v>#N/A</v>
      </c>
      <c r="E74" s="722"/>
      <c r="F74" s="717">
        <f>IF('Segment Tables'!$D$23="No",'Segment Tables'!$E33/100,'Segment Tables'!$I33/100)</f>
        <v>0.1</v>
      </c>
      <c r="G74" s="718"/>
      <c r="H74" s="717" t="e">
        <f aca="true" t="shared" si="4" ref="H74:H79">+$L$54*F74</f>
        <v>#N/A</v>
      </c>
      <c r="I74" s="718"/>
      <c r="J74" s="717">
        <f>IF('Segment Tables'!$D$23="No",'Segment Tables'!$F33/100,'Segment Tables'!$J33/100)</f>
        <v>0.07200000000000001</v>
      </c>
      <c r="K74" s="718"/>
      <c r="L74" s="717" t="e">
        <f>+$L$55*J74</f>
        <v>#N/A</v>
      </c>
      <c r="M74" s="720"/>
    </row>
    <row r="75" spans="1:13" ht="12.75">
      <c r="A75" s="584" t="s">
        <v>103</v>
      </c>
      <c r="B75" s="517"/>
      <c r="C75" s="145">
        <f>IF('Segment Tables'!$D$23="No",('Segment Tables'!$G34/100),('Segment Tables'!$K34/100))</f>
        <v>0.016</v>
      </c>
      <c r="D75" s="721" t="e">
        <f t="shared" si="3"/>
        <v>#N/A</v>
      </c>
      <c r="E75" s="722"/>
      <c r="F75" s="721">
        <f>IF('Segment Tables'!$D$23="No",'Segment Tables'!$E34/100,'Segment Tables'!$I34/100)</f>
        <v>0.034</v>
      </c>
      <c r="G75" s="722"/>
      <c r="H75" s="721" t="e">
        <f t="shared" si="4"/>
        <v>#N/A</v>
      </c>
      <c r="I75" s="722"/>
      <c r="J75" s="721">
        <f>IF('Segment Tables'!$D$23="No",'Segment Tables'!$F34/100,'Segment Tables'!$J34/100)</f>
        <v>0.003</v>
      </c>
      <c r="K75" s="722"/>
      <c r="L75" s="721" t="e">
        <f>+$L$55*J75</f>
        <v>#N/A</v>
      </c>
      <c r="M75" s="724"/>
    </row>
    <row r="76" spans="1:13" ht="12.75">
      <c r="A76" s="584" t="s">
        <v>104</v>
      </c>
      <c r="B76" s="517"/>
      <c r="C76" s="145">
        <f>IF('Segment Tables'!$D$23="No",('Segment Tables'!$G35/100),('Segment Tables'!$K35/100))</f>
        <v>0.142</v>
      </c>
      <c r="D76" s="721" t="e">
        <f t="shared" si="3"/>
        <v>#N/A</v>
      </c>
      <c r="E76" s="722"/>
      <c r="F76" s="721">
        <f>IF('Segment Tables'!$D$23="No",'Segment Tables'!$E35/100,'Segment Tables'!$I35/100)</f>
        <v>0.16399999999999998</v>
      </c>
      <c r="G76" s="722"/>
      <c r="H76" s="721" t="e">
        <f t="shared" si="4"/>
        <v>#N/A</v>
      </c>
      <c r="I76" s="722"/>
      <c r="J76" s="721">
        <f>IF('Segment Tables'!$D$23="No",'Segment Tables'!$F35/100,'Segment Tables'!$J35/100)</f>
        <v>0.122</v>
      </c>
      <c r="K76" s="722"/>
      <c r="L76" s="721" t="e">
        <f>+$L$55*J76</f>
        <v>#N/A</v>
      </c>
      <c r="M76" s="724"/>
    </row>
    <row r="77" spans="1:13" ht="12.75">
      <c r="A77" s="584" t="s">
        <v>105</v>
      </c>
      <c r="B77" s="517"/>
      <c r="C77" s="145">
        <f>IF('Segment Tables'!$D$23="No",('Segment Tables'!$G36/100),('Segment Tables'!$K36/100))</f>
        <v>0.037000000000000005</v>
      </c>
      <c r="D77" s="721" t="e">
        <f t="shared" si="3"/>
        <v>#N/A</v>
      </c>
      <c r="E77" s="722"/>
      <c r="F77" s="721">
        <f>IF('Segment Tables'!$D$23="No",'Segment Tables'!$E36/100,'Segment Tables'!$I36/100)</f>
        <v>0.038</v>
      </c>
      <c r="G77" s="722"/>
      <c r="H77" s="721" t="e">
        <f t="shared" si="4"/>
        <v>#N/A</v>
      </c>
      <c r="I77" s="722"/>
      <c r="J77" s="721">
        <f>IF('Segment Tables'!$D$23="No",'Segment Tables'!$F36/100,'Segment Tables'!$J36/100)</f>
        <v>0.038</v>
      </c>
      <c r="K77" s="722"/>
      <c r="L77" s="721" t="e">
        <f>+$L$55*J77</f>
        <v>#N/A</v>
      </c>
      <c r="M77" s="724"/>
    </row>
    <row r="78" spans="1:13" ht="12.75">
      <c r="A78" s="584" t="s">
        <v>106</v>
      </c>
      <c r="B78" s="517"/>
      <c r="C78" s="145">
        <f>IF('Segment Tables'!$D$23="No",('Segment Tables'!$G37/100),('Segment Tables'!$K37/100))</f>
        <v>0.027000000000000003</v>
      </c>
      <c r="D78" s="721" t="e">
        <f t="shared" si="3"/>
        <v>#N/A</v>
      </c>
      <c r="E78" s="722"/>
      <c r="F78" s="721">
        <f>IF('Segment Tables'!$D$23="No",'Segment Tables'!$E37/100,'Segment Tables'!$I37/100)</f>
        <v>0.026000000000000002</v>
      </c>
      <c r="G78" s="722"/>
      <c r="H78" s="721" t="e">
        <f t="shared" si="4"/>
        <v>#N/A</v>
      </c>
      <c r="I78" s="722"/>
      <c r="J78" s="721">
        <f>IF('Segment Tables'!$D$23="No",'Segment Tables'!$F37/100,'Segment Tables'!$J37/100)</f>
        <v>0.03</v>
      </c>
      <c r="K78" s="722"/>
      <c r="L78" s="721" t="e">
        <f>+$L$55*J78</f>
        <v>#N/A</v>
      </c>
      <c r="M78" s="724"/>
    </row>
    <row r="79" spans="1:13" ht="13.5" thickBot="1">
      <c r="A79" s="665" t="s">
        <v>139</v>
      </c>
      <c r="B79" s="664"/>
      <c r="C79" s="147">
        <f>SUM(C74:C78)</f>
        <v>0.30700000000000005</v>
      </c>
      <c r="D79" s="725" t="e">
        <f t="shared" si="3"/>
        <v>#N/A</v>
      </c>
      <c r="E79" s="726"/>
      <c r="F79" s="725">
        <f>SUM(F74:F78)</f>
        <v>0.362</v>
      </c>
      <c r="G79" s="726"/>
      <c r="H79" s="725" t="e">
        <f t="shared" si="4"/>
        <v>#N/A</v>
      </c>
      <c r="I79" s="726"/>
      <c r="J79" s="725">
        <f>SUM(J74:J78)</f>
        <v>0.265</v>
      </c>
      <c r="K79" s="726"/>
      <c r="L79" s="725" t="e">
        <f>SUM(L74:L78)</f>
        <v>#N/A</v>
      </c>
      <c r="M79" s="727"/>
    </row>
    <row r="82" ht="13.5" thickBot="1"/>
    <row r="83" spans="1:13" ht="27" customHeight="1" thickBot="1">
      <c r="A83" s="558" t="s">
        <v>107</v>
      </c>
      <c r="B83" s="558"/>
      <c r="C83" s="558"/>
      <c r="D83" s="558"/>
      <c r="E83" s="558"/>
      <c r="F83" s="558"/>
      <c r="G83" s="558"/>
      <c r="H83" s="558"/>
      <c r="I83" s="558"/>
      <c r="J83" s="558"/>
      <c r="K83" s="558"/>
      <c r="L83" s="558"/>
      <c r="M83" s="558"/>
    </row>
    <row r="84" spans="1:13" ht="12.75">
      <c r="A84" s="680" t="s">
        <v>32</v>
      </c>
      <c r="B84" s="680"/>
      <c r="C84" s="679"/>
      <c r="D84" s="678" t="s">
        <v>33</v>
      </c>
      <c r="E84" s="680"/>
      <c r="F84" s="679"/>
      <c r="G84" s="678" t="s">
        <v>34</v>
      </c>
      <c r="H84" s="680"/>
      <c r="I84" s="679"/>
      <c r="J84" s="678" t="s">
        <v>35</v>
      </c>
      <c r="K84" s="679"/>
      <c r="L84" s="678" t="s">
        <v>36</v>
      </c>
      <c r="M84" s="680"/>
    </row>
    <row r="85" spans="1:13" ht="12.75">
      <c r="A85" s="732" t="s">
        <v>108</v>
      </c>
      <c r="B85" s="732"/>
      <c r="C85" s="733"/>
      <c r="D85" s="496" t="s">
        <v>285</v>
      </c>
      <c r="E85" s="700"/>
      <c r="F85" s="699"/>
      <c r="G85" s="496" t="s">
        <v>109</v>
      </c>
      <c r="H85" s="700"/>
      <c r="I85" s="699"/>
      <c r="J85" s="496" t="s">
        <v>110</v>
      </c>
      <c r="K85" s="699"/>
      <c r="L85" s="496" t="s">
        <v>111</v>
      </c>
      <c r="M85" s="700"/>
    </row>
    <row r="86" spans="1:13" ht="13.5" thickBot="1">
      <c r="A86" s="734"/>
      <c r="B86" s="734"/>
      <c r="C86" s="735"/>
      <c r="D86" s="708" t="s">
        <v>112</v>
      </c>
      <c r="E86" s="665"/>
      <c r="F86" s="664"/>
      <c r="G86" s="708" t="s">
        <v>113</v>
      </c>
      <c r="H86" s="731"/>
      <c r="I86" s="709"/>
      <c r="J86" s="730"/>
      <c r="K86" s="705"/>
      <c r="L86" s="708" t="s">
        <v>114</v>
      </c>
      <c r="M86" s="731"/>
    </row>
    <row r="87" spans="1:13" ht="12.75">
      <c r="A87" s="554" t="s">
        <v>88</v>
      </c>
      <c r="B87" s="554"/>
      <c r="C87" s="604"/>
      <c r="D87" s="669">
        <f>+F53</f>
        <v>1</v>
      </c>
      <c r="E87" s="743"/>
      <c r="F87" s="412"/>
      <c r="G87" s="744" t="e">
        <f>+L53</f>
        <v>#N/A</v>
      </c>
      <c r="H87" s="745"/>
      <c r="I87" s="746"/>
      <c r="J87" s="411">
        <f>+$G$9</f>
        <v>0</v>
      </c>
      <c r="K87" s="412"/>
      <c r="L87" s="744" t="e">
        <f>+G87/J87</f>
        <v>#N/A</v>
      </c>
      <c r="M87" s="745"/>
    </row>
    <row r="88" spans="1:13" ht="12.75">
      <c r="A88" s="545" t="s">
        <v>89</v>
      </c>
      <c r="B88" s="545"/>
      <c r="C88" s="546"/>
      <c r="D88" s="683">
        <f>+F54</f>
        <v>0.321</v>
      </c>
      <c r="E88" s="519"/>
      <c r="F88" s="520"/>
      <c r="G88" s="504" t="e">
        <f>+L54</f>
        <v>#N/A</v>
      </c>
      <c r="H88" s="505"/>
      <c r="I88" s="751"/>
      <c r="J88" s="752">
        <f>+$G$9</f>
        <v>0</v>
      </c>
      <c r="K88" s="520"/>
      <c r="L88" s="504" t="e">
        <f>+G88/J88</f>
        <v>#N/A</v>
      </c>
      <c r="M88" s="505"/>
    </row>
    <row r="89" spans="1:13" ht="13.5" thickBot="1">
      <c r="A89" s="739" t="s">
        <v>90</v>
      </c>
      <c r="B89" s="739"/>
      <c r="C89" s="740"/>
      <c r="D89" s="691">
        <f>+F55</f>
        <v>0.679</v>
      </c>
      <c r="E89" s="513"/>
      <c r="F89" s="514"/>
      <c r="G89" s="500" t="e">
        <f>+L55</f>
        <v>#N/A</v>
      </c>
      <c r="H89" s="501"/>
      <c r="I89" s="741"/>
      <c r="J89" s="742">
        <f>+$G$9</f>
        <v>0</v>
      </c>
      <c r="K89" s="514"/>
      <c r="L89" s="500" t="e">
        <f>+G89/J89</f>
        <v>#N/A</v>
      </c>
      <c r="M89" s="501"/>
    </row>
    <row r="93" ht="13.5" thickBot="1"/>
    <row r="94" spans="2:11" ht="12.75">
      <c r="B94" s="747" t="s">
        <v>483</v>
      </c>
      <c r="C94" s="747"/>
      <c r="D94" s="747"/>
      <c r="E94" s="747"/>
      <c r="F94" s="747"/>
      <c r="G94" s="747"/>
      <c r="H94" s="747"/>
      <c r="I94" s="747"/>
      <c r="J94" s="747"/>
      <c r="K94" s="747"/>
    </row>
    <row r="95" spans="2:11" ht="13.5" thickBot="1">
      <c r="B95" s="748"/>
      <c r="C95" s="748"/>
      <c r="D95" s="748"/>
      <c r="E95" s="748"/>
      <c r="F95" s="748"/>
      <c r="G95" s="748"/>
      <c r="H95" s="748"/>
      <c r="I95" s="748"/>
      <c r="J95" s="748"/>
      <c r="K95" s="748"/>
    </row>
    <row r="96" spans="2:11" ht="12.75">
      <c r="B96" s="749" t="s">
        <v>438</v>
      </c>
      <c r="C96" s="436" t="s">
        <v>411</v>
      </c>
      <c r="D96" s="706"/>
      <c r="E96" s="707"/>
      <c r="F96" s="436" t="s">
        <v>412</v>
      </c>
      <c r="G96" s="706"/>
      <c r="H96" s="707"/>
      <c r="I96" s="436" t="s">
        <v>413</v>
      </c>
      <c r="J96" s="706"/>
      <c r="K96" s="706"/>
    </row>
    <row r="97" spans="2:11" ht="13.5" thickBot="1">
      <c r="B97" s="749"/>
      <c r="C97" s="451" t="s">
        <v>415</v>
      </c>
      <c r="D97" s="674"/>
      <c r="E97" s="675"/>
      <c r="F97" s="451" t="s">
        <v>416</v>
      </c>
      <c r="G97" s="674"/>
      <c r="H97" s="675"/>
      <c r="I97" s="451" t="s">
        <v>417</v>
      </c>
      <c r="J97" s="674"/>
      <c r="K97" s="674"/>
    </row>
    <row r="98" spans="2:11" ht="38.25">
      <c r="B98" s="749"/>
      <c r="C98" s="246" t="s">
        <v>418</v>
      </c>
      <c r="D98" s="246" t="s">
        <v>419</v>
      </c>
      <c r="E98" s="455" t="s">
        <v>420</v>
      </c>
      <c r="F98" s="246" t="s">
        <v>418</v>
      </c>
      <c r="G98" s="246" t="s">
        <v>419</v>
      </c>
      <c r="H98" s="455" t="s">
        <v>420</v>
      </c>
      <c r="I98" s="246" t="s">
        <v>418</v>
      </c>
      <c r="J98" s="246" t="s">
        <v>421</v>
      </c>
      <c r="K98" s="457" t="s">
        <v>422</v>
      </c>
    </row>
    <row r="99" spans="2:11" ht="15" thickBot="1">
      <c r="B99" s="749"/>
      <c r="C99" s="202" t="s">
        <v>423</v>
      </c>
      <c r="D99" s="202" t="s">
        <v>424</v>
      </c>
      <c r="E99" s="456"/>
      <c r="F99" s="202" t="s">
        <v>425</v>
      </c>
      <c r="G99" s="202" t="s">
        <v>426</v>
      </c>
      <c r="H99" s="456"/>
      <c r="I99" s="202" t="s">
        <v>427</v>
      </c>
      <c r="J99" s="202" t="s">
        <v>428</v>
      </c>
      <c r="K99" s="451"/>
    </row>
    <row r="100" spans="2:11" ht="12.75">
      <c r="B100" s="750"/>
      <c r="C100" s="257" t="e">
        <f>ROUND(G87,1)</f>
        <v>#N/A</v>
      </c>
      <c r="D100" s="257">
        <f>IF('Project Information'!$F$11="Predicted &amp; Expected",ROUND(SUMIF('Rural 2-Lane Site Total'!$B$12:$C$37,$C$7,'Rural 2-Lane Site Total'!$L$12:$L$37),1),0)</f>
        <v>0</v>
      </c>
      <c r="E100" s="257">
        <f>IF('Project Information'!$F$11="Predicted &amp; Expected",IF(D100&gt;C100,ROUND(D100-C100,1),0),0)</f>
        <v>0</v>
      </c>
      <c r="F100" s="257" t="e">
        <f>ROUND(G88,1)</f>
        <v>#N/A</v>
      </c>
      <c r="G100" s="257">
        <f>IF('Project Information'!$F$11="Predicted &amp; Expected",+ROUND((+D100*F100/C100),1),0)</f>
        <v>0</v>
      </c>
      <c r="H100" s="257">
        <f>IF('Project Information'!$F$11="Predicted &amp; Expected",IF(G100&gt;F100,ROUND(G100-F100,1),0),0)</f>
        <v>0</v>
      </c>
      <c r="I100" s="257" t="e">
        <f>ROUND(G89,1)</f>
        <v>#N/A</v>
      </c>
      <c r="J100" s="257">
        <f>IF('Project Information'!$F$11="Predicted &amp; Expected",+ROUND((+D100*I100/C100),1),0)</f>
        <v>0</v>
      </c>
      <c r="K100" s="386">
        <f>IF('Project Information'!$F$11="Predicted &amp; Expected",IF(J100&gt;I100,ROUND(J100-I100,1),0),0)</f>
        <v>0</v>
      </c>
    </row>
    <row r="101" spans="2:11" ht="25.5" customHeight="1" thickBot="1">
      <c r="B101" s="736" t="s">
        <v>439</v>
      </c>
      <c r="C101" s="736"/>
      <c r="D101" s="736"/>
      <c r="E101" s="736"/>
      <c r="F101" s="736"/>
      <c r="G101" s="736"/>
      <c r="H101" s="736"/>
      <c r="I101" s="736"/>
      <c r="J101" s="736"/>
      <c r="K101" s="736"/>
    </row>
    <row r="102" spans="2:11" ht="12.75">
      <c r="B102" s="582" t="s">
        <v>482</v>
      </c>
      <c r="C102" s="582"/>
      <c r="D102" s="582"/>
      <c r="E102" s="582"/>
      <c r="F102" s="582"/>
      <c r="G102" s="582"/>
      <c r="H102" s="582"/>
      <c r="I102" s="582"/>
      <c r="J102" s="582"/>
      <c r="K102" s="582"/>
    </row>
  </sheetData>
  <mergeCells count="315">
    <mergeCell ref="L89:M89"/>
    <mergeCell ref="A87:C87"/>
    <mergeCell ref="D87:F87"/>
    <mergeCell ref="G87:I87"/>
    <mergeCell ref="J87:K87"/>
    <mergeCell ref="L87:M87"/>
    <mergeCell ref="A88:C88"/>
    <mergeCell ref="B94:K95"/>
    <mergeCell ref="B96:B100"/>
    <mergeCell ref="C96:E96"/>
    <mergeCell ref="F96:H96"/>
    <mergeCell ref="I96:K96"/>
    <mergeCell ref="C97:E97"/>
    <mergeCell ref="F97:H97"/>
    <mergeCell ref="I97:K97"/>
    <mergeCell ref="E98:E99"/>
    <mergeCell ref="H98:H99"/>
    <mergeCell ref="K98:K99"/>
    <mergeCell ref="D88:F88"/>
    <mergeCell ref="G88:I88"/>
    <mergeCell ref="J88:K88"/>
    <mergeCell ref="L88:M88"/>
    <mergeCell ref="B101:K101"/>
    <mergeCell ref="K17:M17"/>
    <mergeCell ref="K16:M16"/>
    <mergeCell ref="G8:J8"/>
    <mergeCell ref="K8:M8"/>
    <mergeCell ref="K9:M9"/>
    <mergeCell ref="K26:M26"/>
    <mergeCell ref="K25:M25"/>
    <mergeCell ref="K24:M24"/>
    <mergeCell ref="K23:M23"/>
    <mergeCell ref="K22:M22"/>
    <mergeCell ref="K21:M21"/>
    <mergeCell ref="K20:M20"/>
    <mergeCell ref="K19:M19"/>
    <mergeCell ref="K18:M18"/>
    <mergeCell ref="K15:M15"/>
    <mergeCell ref="K14:M14"/>
    <mergeCell ref="K13:M13"/>
    <mergeCell ref="K12:M12"/>
    <mergeCell ref="K11:M11"/>
    <mergeCell ref="A89:C89"/>
    <mergeCell ref="D89:F89"/>
    <mergeCell ref="G89:I89"/>
    <mergeCell ref="J89:K89"/>
    <mergeCell ref="G85:I85"/>
    <mergeCell ref="J85:K86"/>
    <mergeCell ref="L85:M85"/>
    <mergeCell ref="D86:F86"/>
    <mergeCell ref="G86:I86"/>
    <mergeCell ref="L86:M86"/>
    <mergeCell ref="A83:M83"/>
    <mergeCell ref="A84:C84"/>
    <mergeCell ref="D84:F84"/>
    <mergeCell ref="G84:I84"/>
    <mergeCell ref="J84:K84"/>
    <mergeCell ref="L84:M84"/>
    <mergeCell ref="A85:C86"/>
    <mergeCell ref="D85:F85"/>
    <mergeCell ref="A79:B79"/>
    <mergeCell ref="D79:E79"/>
    <mergeCell ref="F79:G79"/>
    <mergeCell ref="H79:I79"/>
    <mergeCell ref="J79:K79"/>
    <mergeCell ref="L79:M79"/>
    <mergeCell ref="A78:B78"/>
    <mergeCell ref="D78:E78"/>
    <mergeCell ref="F78:G78"/>
    <mergeCell ref="H78:I78"/>
    <mergeCell ref="J78:K78"/>
    <mergeCell ref="L78:M78"/>
    <mergeCell ref="A77:B77"/>
    <mergeCell ref="D77:E77"/>
    <mergeCell ref="F77:G77"/>
    <mergeCell ref="H77:I77"/>
    <mergeCell ref="J77:K77"/>
    <mergeCell ref="L77:M77"/>
    <mergeCell ref="A76:B76"/>
    <mergeCell ref="D76:E76"/>
    <mergeCell ref="F76:G76"/>
    <mergeCell ref="H76:I76"/>
    <mergeCell ref="J76:K76"/>
    <mergeCell ref="L76:M76"/>
    <mergeCell ref="A75:B75"/>
    <mergeCell ref="D75:E75"/>
    <mergeCell ref="F75:G75"/>
    <mergeCell ref="H75:I75"/>
    <mergeCell ref="J75:K75"/>
    <mergeCell ref="L75:M75"/>
    <mergeCell ref="A73:M73"/>
    <mergeCell ref="A74:B74"/>
    <mergeCell ref="D74:E74"/>
    <mergeCell ref="F74:G74"/>
    <mergeCell ref="H74:I74"/>
    <mergeCell ref="J74:K74"/>
    <mergeCell ref="L74:M74"/>
    <mergeCell ref="A72:B72"/>
    <mergeCell ref="D72:E72"/>
    <mergeCell ref="F72:G72"/>
    <mergeCell ref="H72:I72"/>
    <mergeCell ref="J72:K72"/>
    <mergeCell ref="L72:M72"/>
    <mergeCell ref="A71:B71"/>
    <mergeCell ref="D71:E71"/>
    <mergeCell ref="F71:G71"/>
    <mergeCell ref="H71:I71"/>
    <mergeCell ref="J71:K71"/>
    <mergeCell ref="L71:M71"/>
    <mergeCell ref="A70:B70"/>
    <mergeCell ref="D70:E70"/>
    <mergeCell ref="F70:G70"/>
    <mergeCell ref="H70:I70"/>
    <mergeCell ref="J70:K70"/>
    <mergeCell ref="L70:M70"/>
    <mergeCell ref="A69:B69"/>
    <mergeCell ref="D69:E69"/>
    <mergeCell ref="F69:G69"/>
    <mergeCell ref="H69:I69"/>
    <mergeCell ref="J69:K69"/>
    <mergeCell ref="L69:M69"/>
    <mergeCell ref="A68:B68"/>
    <mergeCell ref="D68:E68"/>
    <mergeCell ref="F68:G68"/>
    <mergeCell ref="H68:I68"/>
    <mergeCell ref="J68:K68"/>
    <mergeCell ref="L68:M68"/>
    <mergeCell ref="A67:B67"/>
    <mergeCell ref="D67:E67"/>
    <mergeCell ref="F67:G67"/>
    <mergeCell ref="H67:I67"/>
    <mergeCell ref="J67:K67"/>
    <mergeCell ref="L67:M67"/>
    <mergeCell ref="H64:I64"/>
    <mergeCell ref="J64:K64"/>
    <mergeCell ref="L64:M64"/>
    <mergeCell ref="A65:M65"/>
    <mergeCell ref="A66:B66"/>
    <mergeCell ref="D66:E66"/>
    <mergeCell ref="F66:G66"/>
    <mergeCell ref="H66:I66"/>
    <mergeCell ref="J66:K66"/>
    <mergeCell ref="L66:M66"/>
    <mergeCell ref="A61:B62"/>
    <mergeCell ref="D61:E61"/>
    <mergeCell ref="F61:G61"/>
    <mergeCell ref="A64:B64"/>
    <mergeCell ref="D64:E64"/>
    <mergeCell ref="F64:G64"/>
    <mergeCell ref="A63:B63"/>
    <mergeCell ref="D63:E63"/>
    <mergeCell ref="F63:G63"/>
    <mergeCell ref="D62:E62"/>
    <mergeCell ref="H63:I63"/>
    <mergeCell ref="J63:K63"/>
    <mergeCell ref="L63:M63"/>
    <mergeCell ref="H61:I61"/>
    <mergeCell ref="J61:K61"/>
    <mergeCell ref="L61:M61"/>
    <mergeCell ref="F62:G62"/>
    <mergeCell ref="H62:I62"/>
    <mergeCell ref="J62:K62"/>
    <mergeCell ref="L62:M62"/>
    <mergeCell ref="A60:B60"/>
    <mergeCell ref="D60:E60"/>
    <mergeCell ref="F60:G60"/>
    <mergeCell ref="H60:I60"/>
    <mergeCell ref="J60:K60"/>
    <mergeCell ref="L60:M60"/>
    <mergeCell ref="A54:B54"/>
    <mergeCell ref="D54:E54"/>
    <mergeCell ref="F54:G54"/>
    <mergeCell ref="H54:I54"/>
    <mergeCell ref="L54:M54"/>
    <mergeCell ref="A55:B55"/>
    <mergeCell ref="D55:E55"/>
    <mergeCell ref="F55:G55"/>
    <mergeCell ref="H55:I55"/>
    <mergeCell ref="L55:M55"/>
    <mergeCell ref="A49:M49"/>
    <mergeCell ref="A50:B50"/>
    <mergeCell ref="D50:E50"/>
    <mergeCell ref="F50:G50"/>
    <mergeCell ref="H50:I50"/>
    <mergeCell ref="L50:M50"/>
    <mergeCell ref="M36:M39"/>
    <mergeCell ref="A59:M59"/>
    <mergeCell ref="H52:I52"/>
    <mergeCell ref="L52:M52"/>
    <mergeCell ref="F51:G51"/>
    <mergeCell ref="H51:I51"/>
    <mergeCell ref="A53:B53"/>
    <mergeCell ref="D53:E53"/>
    <mergeCell ref="F53:G53"/>
    <mergeCell ref="H53:I53"/>
    <mergeCell ref="L53:M53"/>
    <mergeCell ref="A51:B52"/>
    <mergeCell ref="D51:E51"/>
    <mergeCell ref="L51:M51"/>
    <mergeCell ref="D52:E52"/>
    <mergeCell ref="F52:G52"/>
    <mergeCell ref="A41:A44"/>
    <mergeCell ref="A34:M34"/>
    <mergeCell ref="A36:A39"/>
    <mergeCell ref="B41:B44"/>
    <mergeCell ref="C41:C44"/>
    <mergeCell ref="D41:D44"/>
    <mergeCell ref="E41:E44"/>
    <mergeCell ref="F41:F44"/>
    <mergeCell ref="J41:J44"/>
    <mergeCell ref="K41:K44"/>
    <mergeCell ref="L41:L44"/>
    <mergeCell ref="G41:G44"/>
    <mergeCell ref="H41:H44"/>
    <mergeCell ref="I41:I44"/>
    <mergeCell ref="M41:M44"/>
    <mergeCell ref="B36:B39"/>
    <mergeCell ref="C36:C39"/>
    <mergeCell ref="D36:D39"/>
    <mergeCell ref="E36:E39"/>
    <mergeCell ref="F36:F39"/>
    <mergeCell ref="G36:G39"/>
    <mergeCell ref="H36:H39"/>
    <mergeCell ref="I36:I39"/>
    <mergeCell ref="J36:J39"/>
    <mergeCell ref="A14:F14"/>
    <mergeCell ref="A13:F13"/>
    <mergeCell ref="G14:J14"/>
    <mergeCell ref="G25:J25"/>
    <mergeCell ref="A23:F23"/>
    <mergeCell ref="A24:F24"/>
    <mergeCell ref="G23:J23"/>
    <mergeCell ref="G24:J24"/>
    <mergeCell ref="A21:F21"/>
    <mergeCell ref="G19:J19"/>
    <mergeCell ref="G20:J20"/>
    <mergeCell ref="A17:F17"/>
    <mergeCell ref="A18:F18"/>
    <mergeCell ref="G18:J18"/>
    <mergeCell ref="G17:J17"/>
    <mergeCell ref="A15:F15"/>
    <mergeCell ref="A16:F16"/>
    <mergeCell ref="G16:J16"/>
    <mergeCell ref="G15:J15"/>
    <mergeCell ref="A9:F9"/>
    <mergeCell ref="A10:C10"/>
    <mergeCell ref="G7:I7"/>
    <mergeCell ref="J7:M7"/>
    <mergeCell ref="A8:F8"/>
    <mergeCell ref="A7:B7"/>
    <mergeCell ref="C7:F7"/>
    <mergeCell ref="K10:M10"/>
    <mergeCell ref="G10:J10"/>
    <mergeCell ref="G9:J9"/>
    <mergeCell ref="G5:I5"/>
    <mergeCell ref="J5:M5"/>
    <mergeCell ref="G6:I6"/>
    <mergeCell ref="J6:M6"/>
    <mergeCell ref="A6:B6"/>
    <mergeCell ref="A5:B5"/>
    <mergeCell ref="A3:F3"/>
    <mergeCell ref="G3:M3"/>
    <mergeCell ref="G4:I4"/>
    <mergeCell ref="J4:M4"/>
    <mergeCell ref="C6:F6"/>
    <mergeCell ref="C5:F5"/>
    <mergeCell ref="C4:F4"/>
    <mergeCell ref="AL10:AM10"/>
    <mergeCell ref="AL34:AP37"/>
    <mergeCell ref="G26:J26"/>
    <mergeCell ref="A27:J27"/>
    <mergeCell ref="N28:N32"/>
    <mergeCell ref="A28:E29"/>
    <mergeCell ref="I29:J29"/>
    <mergeCell ref="I28:J28"/>
    <mergeCell ref="G29:H29"/>
    <mergeCell ref="G28:H28"/>
    <mergeCell ref="AL26:AM26"/>
    <mergeCell ref="AL30:AM30"/>
    <mergeCell ref="AL31:AM31"/>
    <mergeCell ref="AL32:AM32"/>
    <mergeCell ref="AL33:AM33"/>
    <mergeCell ref="AL11:AM11"/>
    <mergeCell ref="AL12:AM12"/>
    <mergeCell ref="A11:F11"/>
    <mergeCell ref="A12:F12"/>
    <mergeCell ref="K36:K39"/>
    <mergeCell ref="L36:L39"/>
    <mergeCell ref="G11:J11"/>
    <mergeCell ref="A19:F19"/>
    <mergeCell ref="A20:F20"/>
    <mergeCell ref="B102:K102"/>
    <mergeCell ref="P1:U1"/>
    <mergeCell ref="A22:F22"/>
    <mergeCell ref="G22:J22"/>
    <mergeCell ref="G21:J21"/>
    <mergeCell ref="A25:F25"/>
    <mergeCell ref="A26:F26"/>
    <mergeCell ref="AL27:AM27"/>
    <mergeCell ref="AL28:AM28"/>
    <mergeCell ref="AL29:AM29"/>
    <mergeCell ref="AL13:AM13"/>
    <mergeCell ref="AL14:AM14"/>
    <mergeCell ref="AL15:AM15"/>
    <mergeCell ref="AL16:AP19"/>
    <mergeCell ref="AL21:AP22"/>
    <mergeCell ref="AL23:AM24"/>
    <mergeCell ref="AN23:AP23"/>
    <mergeCell ref="AL25:AM25"/>
    <mergeCell ref="A1:M2"/>
    <mergeCell ref="A4:B4"/>
    <mergeCell ref="AL5:AP6"/>
    <mergeCell ref="AL7:AM8"/>
    <mergeCell ref="AN7:AP7"/>
    <mergeCell ref="AL9:AM9"/>
  </mergeCells>
  <conditionalFormatting sqref="G10">
    <cfRule type="cellIs" priority="3" dxfId="1" operator="greaterThan" stopIfTrue="1">
      <formula>$E$10</formula>
    </cfRule>
  </conditionalFormatting>
  <conditionalFormatting sqref="N10">
    <cfRule type="containsText" priority="1" dxfId="0" operator="containsText" text="AADT out of range">
      <formula>NOT(ISERROR(SEARCH("AADT out of range",N10)))</formula>
    </cfRule>
  </conditionalFormatting>
  <dataValidations count="15">
    <dataValidation type="whole" allowBlank="1" showInputMessage="1" showErrorMessage="1" promptTitle="SPF based on 17,800 vpd maximum" error="Invalid input. Acceptable range is between 0 and the maximum AADT." sqref="G10:J10">
      <formula1>0</formula1>
      <formula2>E10*1.2</formula2>
    </dataValidation>
    <dataValidation type="list" allowBlank="1" showInputMessage="1" showErrorMessage="1" sqref="J13 H13">
      <formula1>SType</formula1>
    </dataValidation>
    <dataValidation type="list" allowBlank="1" showInputMessage="1" showErrorMessage="1" sqref="J12 H12">
      <formula1>SWidth</formula1>
    </dataValidation>
    <dataValidation type="decimal" allowBlank="1" showInputMessage="1" showErrorMessage="1" sqref="G26">
      <formula1>0</formula1>
      <formula2>10</formula2>
    </dataValidation>
    <dataValidation type="decimal" operator="greaterThanOrEqual" allowBlank="1" showInputMessage="1" showErrorMessage="1" sqref="G18:G19 G14 I28:J29">
      <formula1>0</formula1>
    </dataValidation>
    <dataValidation type="whole" operator="greaterThanOrEqual" allowBlank="1" showInputMessage="1" showErrorMessage="1" sqref="G15">
      <formula1>0</formula1>
    </dataValidation>
    <dataValidation type="decimal" operator="greaterThan" allowBlank="1" showInputMessage="1" showErrorMessage="1" sqref="G9">
      <formula1>0</formula1>
    </dataValidation>
    <dataValidation type="list" allowBlank="1" showInputMessage="1" showErrorMessage="1" errorTitle="Invalid" sqref="G25">
      <formula1>SpEnforce</formula1>
    </dataValidation>
    <dataValidation type="list" allowBlank="1" showInputMessage="1" showErrorMessage="1" sqref="G24">
      <formula1>Lighting</formula1>
    </dataValidation>
    <dataValidation type="list" allowBlank="1" showInputMessage="1" showErrorMessage="1" sqref="G22">
      <formula1>TWLTL</formula1>
    </dataValidation>
    <dataValidation type="list" allowBlank="1" showInputMessage="1" showErrorMessage="1" sqref="G21">
      <formula1>PLane2</formula1>
    </dataValidation>
    <dataValidation type="list" allowBlank="1" showInputMessage="1" showErrorMessage="1" sqref="G20">
      <formula1>CRumble</formula1>
    </dataValidation>
    <dataValidation type="list" allowBlank="1" showInputMessage="1" showErrorMessage="1" sqref="G16">
      <formula1>Spiral2</formula1>
    </dataValidation>
    <dataValidation type="list" allowBlank="1" showInputMessage="1" showErrorMessage="1" sqref="G23">
      <formula1>RHR</formula1>
    </dataValidation>
    <dataValidation type="list" allowBlank="1" showInputMessage="1" showErrorMessage="1" sqref="G11">
      <formula1>LWidth</formula1>
    </dataValidation>
  </dataValidations>
  <printOptions/>
  <pageMargins left="0.7" right="0.7" top="0.75" bottom="0.75" header="0.3" footer="0.3"/>
  <pageSetup fitToHeight="0" fitToWidth="1" horizontalDpi="600" verticalDpi="600" orientation="landscape" scale="78"/>
  <headerFooter>
    <oddFooter>&amp;C&amp;G</oddFooter>
  </headerFooter>
  <rowBreaks count="2" manualBreakCount="2">
    <brk id="46" max="16383" man="1"/>
    <brk id="82" max="16383" man="1"/>
  </rowBreaks>
  <colBreaks count="1" manualBreakCount="1">
    <brk id="13" max="16383" man="1"/>
  </colBreaks>
  <drawing r:id="rId1"/>
  <legacyDrawingHF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AV89"/>
  <sheetViews>
    <sheetView zoomScale="90" zoomScaleNormal="90" workbookViewId="0" topLeftCell="A1">
      <selection activeCell="A4" sqref="A4:B4"/>
    </sheetView>
  </sheetViews>
  <sheetFormatPr defaultColWidth="9.140625" defaultRowHeight="12.75"/>
  <cols>
    <col min="1" max="1" width="14.28125" style="79" customWidth="1"/>
    <col min="2" max="2" width="15.8515625" style="79" customWidth="1"/>
    <col min="3" max="3" width="15.140625" style="79" customWidth="1"/>
    <col min="4" max="4" width="13.7109375" style="79" customWidth="1"/>
    <col min="5" max="5" width="14.7109375" style="79" customWidth="1"/>
    <col min="6" max="6" width="13.28125" style="79" customWidth="1"/>
    <col min="7" max="7" width="12.00390625" style="79" customWidth="1"/>
    <col min="8" max="8" width="13.421875" style="79" customWidth="1"/>
    <col min="9" max="9" width="12.8515625" style="79" customWidth="1"/>
    <col min="10" max="10" width="15.28125" style="79" customWidth="1"/>
    <col min="11" max="11" width="15.57421875" style="79" customWidth="1"/>
    <col min="12" max="12" width="17.421875" style="79" customWidth="1"/>
    <col min="13" max="13" width="14.57421875" style="79" customWidth="1"/>
    <col min="14" max="14" width="11.57421875" style="79" customWidth="1"/>
    <col min="15" max="16" width="9.140625" style="79" customWidth="1"/>
    <col min="17" max="17" width="11.00390625" style="79" customWidth="1"/>
    <col min="18" max="18" width="12.421875" style="79" customWidth="1"/>
    <col min="19" max="19" width="10.421875" style="79" customWidth="1"/>
    <col min="20" max="20" width="10.7109375" style="79" customWidth="1"/>
    <col min="21" max="21" width="12.421875" style="79" customWidth="1"/>
    <col min="22" max="22" width="10.421875" style="79" customWidth="1"/>
    <col min="23" max="23" width="11.7109375" style="79" customWidth="1"/>
    <col min="24" max="24" width="10.421875" style="79" customWidth="1"/>
    <col min="25" max="26" width="9.140625" style="79" customWidth="1"/>
    <col min="27" max="27" width="10.140625" style="79" customWidth="1"/>
    <col min="28" max="16384" width="9.140625" style="79" customWidth="1"/>
  </cols>
  <sheetData>
    <row r="1" spans="1:36" ht="13.5" thickBot="1">
      <c r="A1" s="602" t="s">
        <v>191</v>
      </c>
      <c r="B1" s="602"/>
      <c r="C1" s="602"/>
      <c r="D1" s="602"/>
      <c r="E1" s="602"/>
      <c r="F1" s="602"/>
      <c r="G1" s="602"/>
      <c r="H1" s="602"/>
      <c r="I1" s="602"/>
      <c r="J1" s="602"/>
      <c r="K1" s="602"/>
      <c r="L1" s="602"/>
      <c r="M1" s="602"/>
      <c r="U1" s="583" t="s">
        <v>460</v>
      </c>
      <c r="V1" s="583"/>
      <c r="W1" s="583"/>
      <c r="X1" s="583"/>
      <c r="Y1" s="583"/>
      <c r="Z1" s="583"/>
      <c r="AA1" s="154"/>
      <c r="AB1" s="154"/>
      <c r="AC1" s="154"/>
      <c r="AD1" s="154"/>
      <c r="AE1" s="154"/>
      <c r="AF1" s="154"/>
      <c r="AG1" s="154"/>
      <c r="AH1" s="154"/>
      <c r="AI1" s="154"/>
      <c r="AJ1" s="154"/>
    </row>
    <row r="2" spans="1:36" ht="14.25" customHeight="1" thickBot="1" thickTop="1">
      <c r="A2" s="603"/>
      <c r="B2" s="603"/>
      <c r="C2" s="603"/>
      <c r="D2" s="603"/>
      <c r="E2" s="603"/>
      <c r="F2" s="603"/>
      <c r="G2" s="603"/>
      <c r="H2" s="603"/>
      <c r="I2" s="603"/>
      <c r="J2" s="603"/>
      <c r="K2" s="603"/>
      <c r="L2" s="603"/>
      <c r="M2" s="603"/>
      <c r="U2" s="277"/>
      <c r="V2" s="278"/>
      <c r="W2" s="278"/>
      <c r="X2" s="278"/>
      <c r="Y2" s="278"/>
      <c r="Z2" s="279"/>
      <c r="AA2" s="155"/>
      <c r="AB2" s="155"/>
      <c r="AC2" s="155"/>
      <c r="AD2" s="155"/>
      <c r="AE2" s="155"/>
      <c r="AF2" s="155"/>
      <c r="AG2" s="155"/>
      <c r="AH2" s="155"/>
      <c r="AI2" s="155"/>
      <c r="AJ2" s="155"/>
    </row>
    <row r="3" spans="1:36" ht="15.95" customHeight="1" thickBot="1">
      <c r="A3" s="621" t="s">
        <v>1</v>
      </c>
      <c r="B3" s="622"/>
      <c r="C3" s="622"/>
      <c r="D3" s="622"/>
      <c r="E3" s="622"/>
      <c r="F3" s="623"/>
      <c r="G3" s="624" t="s">
        <v>23</v>
      </c>
      <c r="H3" s="622"/>
      <c r="I3" s="622"/>
      <c r="J3" s="622"/>
      <c r="K3" s="622"/>
      <c r="L3" s="622"/>
      <c r="M3" s="622"/>
      <c r="U3" s="280"/>
      <c r="V3" s="281"/>
      <c r="W3" s="281"/>
      <c r="X3" s="281"/>
      <c r="Y3" s="281"/>
      <c r="Z3" s="282"/>
      <c r="AA3" s="155"/>
      <c r="AB3" s="155"/>
      <c r="AC3" s="155"/>
      <c r="AD3" s="155"/>
      <c r="AE3" s="155"/>
      <c r="AF3" s="155"/>
      <c r="AG3" s="155"/>
      <c r="AH3" s="155"/>
      <c r="AI3" s="155"/>
      <c r="AJ3" s="155"/>
    </row>
    <row r="4" spans="1:36" ht="15.95" customHeight="1">
      <c r="A4" s="604" t="s">
        <v>2</v>
      </c>
      <c r="B4" s="605"/>
      <c r="C4" s="628" t="str">
        <f>'Project Information'!$B$6</f>
        <v>John Smith</v>
      </c>
      <c r="D4" s="628"/>
      <c r="E4" s="628"/>
      <c r="F4" s="628"/>
      <c r="G4" s="788" t="s">
        <v>24</v>
      </c>
      <c r="H4" s="788"/>
      <c r="I4" s="788"/>
      <c r="J4" s="628" t="e">
        <f>VLOOKUP($C$7,'Project Information'!$A$17:$H$103,2,FALSE)</f>
        <v>#N/A</v>
      </c>
      <c r="K4" s="628"/>
      <c r="L4" s="628"/>
      <c r="M4" s="804"/>
      <c r="U4" s="280"/>
      <c r="V4" s="281"/>
      <c r="W4" s="281"/>
      <c r="X4" s="281"/>
      <c r="Y4" s="281"/>
      <c r="Z4" s="282"/>
      <c r="AA4" s="155"/>
      <c r="AB4" s="155"/>
      <c r="AC4" s="155"/>
      <c r="AD4" s="155"/>
      <c r="AE4" s="155"/>
      <c r="AF4" s="155"/>
      <c r="AG4" s="155"/>
      <c r="AH4" s="155"/>
      <c r="AI4" s="155"/>
      <c r="AJ4" s="155"/>
    </row>
    <row r="5" spans="1:36" ht="15.95" customHeight="1">
      <c r="A5" s="546" t="s">
        <v>3</v>
      </c>
      <c r="B5" s="563"/>
      <c r="C5" s="570" t="str">
        <f>'Project Information'!$B$7</f>
        <v>ABC Company</v>
      </c>
      <c r="D5" s="570"/>
      <c r="E5" s="570"/>
      <c r="F5" s="570"/>
      <c r="G5" s="516" t="s">
        <v>192</v>
      </c>
      <c r="H5" s="516"/>
      <c r="I5" s="516"/>
      <c r="J5" s="570" t="e">
        <f>VLOOKUP($C$7,'Project Information'!$A$17:$H$103,3,FALSE)</f>
        <v>#N/A</v>
      </c>
      <c r="K5" s="570"/>
      <c r="L5" s="570"/>
      <c r="M5" s="572"/>
      <c r="U5" s="280"/>
      <c r="V5" s="281"/>
      <c r="W5" s="281"/>
      <c r="X5" s="281"/>
      <c r="Y5" s="281"/>
      <c r="Z5" s="282"/>
      <c r="AA5" s="155"/>
      <c r="AB5" s="155"/>
      <c r="AC5" s="155"/>
      <c r="AD5" s="155"/>
      <c r="AE5" s="155"/>
      <c r="AF5" s="155"/>
      <c r="AG5" s="155"/>
      <c r="AH5" s="155"/>
      <c r="AI5" s="155"/>
      <c r="AJ5" s="155"/>
    </row>
    <row r="6" spans="1:36" ht="15.95" customHeight="1">
      <c r="A6" s="546" t="s">
        <v>4</v>
      </c>
      <c r="B6" s="563"/>
      <c r="C6" s="627">
        <f>'Project Information'!$F$5</f>
        <v>40675</v>
      </c>
      <c r="D6" s="627"/>
      <c r="E6" s="627"/>
      <c r="F6" s="627"/>
      <c r="G6" s="516" t="s">
        <v>26</v>
      </c>
      <c r="H6" s="516"/>
      <c r="I6" s="516"/>
      <c r="J6" s="570" t="e">
        <f>VLOOKUP($C$7,'Project Information'!$A$17:$H$103,4,FALSE)</f>
        <v>#N/A</v>
      </c>
      <c r="K6" s="570"/>
      <c r="L6" s="570"/>
      <c r="M6" s="572"/>
      <c r="U6" s="280"/>
      <c r="V6" s="281"/>
      <c r="W6" s="281"/>
      <c r="X6" s="281"/>
      <c r="Y6" s="281"/>
      <c r="Z6" s="282"/>
      <c r="AA6" s="154"/>
      <c r="AB6" s="140"/>
      <c r="AC6" s="140"/>
      <c r="AD6" s="140"/>
      <c r="AE6" s="140"/>
      <c r="AF6" s="140"/>
      <c r="AG6" s="140"/>
      <c r="AH6" s="140"/>
      <c r="AI6" s="140"/>
      <c r="AJ6" s="140"/>
    </row>
    <row r="7" spans="1:36" ht="15.95" customHeight="1">
      <c r="A7" s="546" t="s">
        <v>192</v>
      </c>
      <c r="B7" s="563"/>
      <c r="C7" s="570" t="s">
        <v>255</v>
      </c>
      <c r="D7" s="570"/>
      <c r="E7" s="570"/>
      <c r="F7" s="570"/>
      <c r="G7" s="516" t="s">
        <v>27</v>
      </c>
      <c r="H7" s="516"/>
      <c r="I7" s="516"/>
      <c r="J7" s="570">
        <f>'Project Information'!$F$6</f>
        <v>2011</v>
      </c>
      <c r="K7" s="570"/>
      <c r="L7" s="570"/>
      <c r="M7" s="572"/>
      <c r="U7" s="280"/>
      <c r="V7" s="281"/>
      <c r="W7" s="281"/>
      <c r="X7" s="281"/>
      <c r="Y7" s="281"/>
      <c r="Z7" s="282"/>
      <c r="AA7" s="154"/>
      <c r="AB7" s="140"/>
      <c r="AC7" s="140"/>
      <c r="AD7" s="140"/>
      <c r="AE7" s="140"/>
      <c r="AF7" s="140"/>
      <c r="AG7" s="140"/>
      <c r="AH7" s="140"/>
      <c r="AI7" s="140"/>
      <c r="AJ7" s="140"/>
    </row>
    <row r="8" spans="1:36" ht="15.95" customHeight="1" thickBot="1">
      <c r="A8" s="740" t="s">
        <v>375</v>
      </c>
      <c r="B8" s="778"/>
      <c r="C8" s="633" t="e">
        <f>VLOOKUP($C$7,'Project Information'!$A$17:$H$103,6,FALSE)</f>
        <v>#N/A</v>
      </c>
      <c r="D8" s="633"/>
      <c r="E8" s="633"/>
      <c r="F8" s="633"/>
      <c r="G8" s="805"/>
      <c r="H8" s="805"/>
      <c r="I8" s="805"/>
      <c r="J8" s="634"/>
      <c r="K8" s="806"/>
      <c r="L8" s="806"/>
      <c r="M8" s="806"/>
      <c r="U8" s="280"/>
      <c r="V8" s="281"/>
      <c r="W8" s="281"/>
      <c r="X8" s="281"/>
      <c r="Y8" s="281"/>
      <c r="Z8" s="282"/>
      <c r="AA8" s="154"/>
      <c r="AB8" s="140"/>
      <c r="AC8" s="140"/>
      <c r="AD8" s="140"/>
      <c r="AE8" s="140"/>
      <c r="AF8" s="140"/>
      <c r="AG8" s="140"/>
      <c r="AH8" s="140"/>
      <c r="AI8" s="140"/>
      <c r="AJ8" s="140"/>
    </row>
    <row r="9" spans="1:36" ht="15.95" customHeight="1">
      <c r="A9" s="608" t="s">
        <v>5</v>
      </c>
      <c r="B9" s="813"/>
      <c r="C9" s="813"/>
      <c r="D9" s="813"/>
      <c r="E9" s="813"/>
      <c r="F9" s="814"/>
      <c r="G9" s="811" t="s">
        <v>30</v>
      </c>
      <c r="H9" s="811"/>
      <c r="I9" s="811"/>
      <c r="J9" s="811"/>
      <c r="K9" s="811" t="s">
        <v>28</v>
      </c>
      <c r="L9" s="811"/>
      <c r="M9" s="812"/>
      <c r="U9" s="280"/>
      <c r="V9" s="281"/>
      <c r="W9" s="281"/>
      <c r="X9" s="281"/>
      <c r="Y9" s="281"/>
      <c r="Z9" s="282"/>
      <c r="AA9" s="154"/>
      <c r="AB9" s="140"/>
      <c r="AC9" s="140"/>
      <c r="AD9" s="140"/>
      <c r="AE9" s="140"/>
      <c r="AF9" s="140"/>
      <c r="AG9" s="140"/>
      <c r="AH9" s="140"/>
      <c r="AI9" s="140"/>
      <c r="AJ9" s="140"/>
    </row>
    <row r="10" spans="1:36" ht="15.95" customHeight="1" thickBot="1">
      <c r="A10" s="584" t="s">
        <v>193</v>
      </c>
      <c r="B10" s="584"/>
      <c r="C10" s="584"/>
      <c r="D10" s="584"/>
      <c r="E10" s="584"/>
      <c r="F10" s="517"/>
      <c r="G10" s="817"/>
      <c r="H10" s="817"/>
      <c r="I10" s="817"/>
      <c r="J10" s="817"/>
      <c r="K10" s="779" t="s">
        <v>29</v>
      </c>
      <c r="L10" s="779"/>
      <c r="M10" s="638"/>
      <c r="O10" s="157" t="str">
        <f>IF($G$10="3ST","Unsignalized three-leg (stop control on minor-road approaches)",IF($G$10="4ST","Unsignalized four-leg (stop control on minor-road approaches)","Signalized four-leg"))</f>
        <v>Signalized four-leg</v>
      </c>
      <c r="U10" s="280"/>
      <c r="V10" s="281"/>
      <c r="W10" s="281"/>
      <c r="X10" s="281"/>
      <c r="Y10" s="281"/>
      <c r="Z10" s="282"/>
      <c r="AA10" s="154"/>
      <c r="AB10" s="140"/>
      <c r="AC10" s="140"/>
      <c r="AD10" s="140"/>
      <c r="AE10" s="140"/>
      <c r="AF10" s="140"/>
      <c r="AG10" s="140"/>
      <c r="AH10" s="140"/>
      <c r="AI10" s="140"/>
      <c r="AJ10" s="140"/>
    </row>
    <row r="11" spans="1:36" ht="15.95" customHeight="1" thickBot="1">
      <c r="A11" s="584" t="s">
        <v>356</v>
      </c>
      <c r="B11" s="584"/>
      <c r="C11" s="631"/>
      <c r="D11" s="121" t="s">
        <v>336</v>
      </c>
      <c r="E11" s="122">
        <f>IF($G$10="3ST",19500,IF($G$10="4ST",14700,25200))</f>
        <v>25200</v>
      </c>
      <c r="F11" s="123" t="s">
        <v>298</v>
      </c>
      <c r="G11" s="815"/>
      <c r="H11" s="816"/>
      <c r="I11" s="816"/>
      <c r="J11" s="816"/>
      <c r="K11" s="779" t="s">
        <v>29</v>
      </c>
      <c r="L11" s="779"/>
      <c r="M11" s="638"/>
      <c r="N11" s="124" t="str">
        <f>IF(G11&gt;E11,"AADT out of range","AADT OK")</f>
        <v>AADT OK</v>
      </c>
      <c r="U11" s="280"/>
      <c r="V11" s="281"/>
      <c r="W11" s="281"/>
      <c r="X11" s="281"/>
      <c r="Y11" s="281"/>
      <c r="Z11" s="282"/>
      <c r="AA11" s="158"/>
      <c r="AB11" s="154"/>
      <c r="AC11" s="154"/>
      <c r="AD11" s="154"/>
      <c r="AE11" s="154"/>
      <c r="AF11" s="154"/>
      <c r="AG11" s="154"/>
      <c r="AH11" s="154"/>
      <c r="AI11" s="154"/>
      <c r="AJ11" s="154"/>
    </row>
    <row r="12" spans="1:36" ht="15.95" customHeight="1" thickBot="1">
      <c r="A12" s="584" t="s">
        <v>357</v>
      </c>
      <c r="B12" s="584"/>
      <c r="C12" s="631"/>
      <c r="D12" s="121" t="s">
        <v>336</v>
      </c>
      <c r="E12" s="122">
        <f>IF($G$10="3ST",4300,IF($G$10="4ST",3500,12500))</f>
        <v>12500</v>
      </c>
      <c r="F12" s="123" t="s">
        <v>298</v>
      </c>
      <c r="G12" s="815"/>
      <c r="H12" s="816"/>
      <c r="I12" s="816"/>
      <c r="J12" s="816"/>
      <c r="K12" s="779" t="s">
        <v>29</v>
      </c>
      <c r="L12" s="779"/>
      <c r="M12" s="638"/>
      <c r="N12" s="124" t="str">
        <f>IF(G12&gt;E12,"AADT out of range","AADT OK")</f>
        <v>AADT OK</v>
      </c>
      <c r="U12" s="280"/>
      <c r="V12" s="281"/>
      <c r="W12" s="281"/>
      <c r="X12" s="281"/>
      <c r="Y12" s="281"/>
      <c r="Z12" s="282"/>
      <c r="AA12" s="154"/>
      <c r="AB12" s="154"/>
      <c r="AC12" s="154"/>
      <c r="AD12" s="154"/>
      <c r="AE12" s="154"/>
      <c r="AF12" s="154"/>
      <c r="AG12" s="154"/>
      <c r="AH12" s="154"/>
      <c r="AI12" s="154"/>
      <c r="AJ12" s="154"/>
    </row>
    <row r="13" spans="1:36" ht="31.5" customHeight="1">
      <c r="A13" s="350" t="s">
        <v>194</v>
      </c>
      <c r="B13" s="350"/>
      <c r="C13" s="350" t="s">
        <v>471</v>
      </c>
      <c r="D13" s="350"/>
      <c r="E13" s="350"/>
      <c r="F13" s="179"/>
      <c r="G13" s="275" t="s">
        <v>220</v>
      </c>
      <c r="H13" s="356">
        <v>0</v>
      </c>
      <c r="I13" s="275" t="s">
        <v>221</v>
      </c>
      <c r="J13" s="356">
        <v>0</v>
      </c>
      <c r="K13" s="511">
        <v>0</v>
      </c>
      <c r="L13" s="511"/>
      <c r="M13" s="723"/>
      <c r="O13" s="159" t="s">
        <v>301</v>
      </c>
      <c r="U13" s="280"/>
      <c r="V13" s="281"/>
      <c r="W13" s="281"/>
      <c r="X13" s="281"/>
      <c r="Y13" s="281"/>
      <c r="Z13" s="282"/>
      <c r="AA13" s="154"/>
      <c r="AB13" s="154"/>
      <c r="AC13" s="154"/>
      <c r="AD13" s="154"/>
      <c r="AE13" s="154"/>
      <c r="AF13" s="154"/>
      <c r="AG13" s="154"/>
      <c r="AH13" s="154"/>
      <c r="AI13" s="154"/>
      <c r="AJ13" s="154"/>
    </row>
    <row r="14" spans="1:36" ht="15.95" customHeight="1">
      <c r="A14" s="584" t="s">
        <v>195</v>
      </c>
      <c r="B14" s="584"/>
      <c r="C14" s="584"/>
      <c r="D14" s="584"/>
      <c r="E14" s="584"/>
      <c r="F14" s="517"/>
      <c r="G14" s="817"/>
      <c r="H14" s="817"/>
      <c r="I14" s="817"/>
      <c r="J14" s="817"/>
      <c r="K14" s="511">
        <v>0</v>
      </c>
      <c r="L14" s="511"/>
      <c r="M14" s="723"/>
      <c r="U14" s="280"/>
      <c r="V14" s="281"/>
      <c r="W14" s="281"/>
      <c r="X14" s="281"/>
      <c r="Y14" s="281"/>
      <c r="Z14" s="282"/>
      <c r="AA14" s="154"/>
      <c r="AB14" s="154"/>
      <c r="AC14" s="154"/>
      <c r="AD14" s="154"/>
      <c r="AE14" s="154"/>
      <c r="AF14" s="154"/>
      <c r="AG14" s="154"/>
      <c r="AH14" s="154"/>
      <c r="AI14" s="154"/>
      <c r="AJ14" s="154"/>
    </row>
    <row r="15" spans="1:36" ht="15.95" customHeight="1">
      <c r="A15" s="584" t="s">
        <v>196</v>
      </c>
      <c r="B15" s="584"/>
      <c r="C15" s="584"/>
      <c r="D15" s="584"/>
      <c r="E15" s="584"/>
      <c r="F15" s="517"/>
      <c r="G15" s="817"/>
      <c r="H15" s="817"/>
      <c r="I15" s="817"/>
      <c r="J15" s="817"/>
      <c r="K15" s="511">
        <v>0</v>
      </c>
      <c r="L15" s="511"/>
      <c r="M15" s="723"/>
      <c r="U15" s="280"/>
      <c r="V15" s="281"/>
      <c r="W15" s="281"/>
      <c r="X15" s="281"/>
      <c r="Y15" s="281"/>
      <c r="Z15" s="282"/>
      <c r="AA15" s="154"/>
      <c r="AB15" s="154"/>
      <c r="AC15" s="154"/>
      <c r="AD15" s="154"/>
      <c r="AE15" s="140"/>
      <c r="AF15" s="154"/>
      <c r="AG15" s="154"/>
      <c r="AH15" s="154"/>
      <c r="AI15" s="154"/>
      <c r="AJ15" s="154"/>
    </row>
    <row r="16" spans="1:36" ht="15.95" customHeight="1">
      <c r="A16" s="584" t="s">
        <v>197</v>
      </c>
      <c r="B16" s="584"/>
      <c r="C16" s="584"/>
      <c r="D16" s="584"/>
      <c r="E16" s="584"/>
      <c r="F16" s="517"/>
      <c r="G16" s="817" t="s">
        <v>152</v>
      </c>
      <c r="H16" s="817"/>
      <c r="I16" s="817"/>
      <c r="J16" s="817"/>
      <c r="K16" s="511" t="s">
        <v>152</v>
      </c>
      <c r="L16" s="511"/>
      <c r="M16" s="723"/>
      <c r="U16" s="280"/>
      <c r="V16" s="281"/>
      <c r="W16" s="281"/>
      <c r="X16" s="281"/>
      <c r="Y16" s="281"/>
      <c r="Z16" s="282"/>
      <c r="AA16" s="154"/>
      <c r="AB16" s="154"/>
      <c r="AC16" s="154"/>
      <c r="AD16" s="154"/>
      <c r="AE16" s="154"/>
      <c r="AF16" s="154"/>
      <c r="AG16" s="154"/>
      <c r="AH16" s="154"/>
      <c r="AI16" s="154"/>
      <c r="AJ16" s="154"/>
    </row>
    <row r="17" spans="1:36" ht="15.95" customHeight="1" thickBot="1">
      <c r="A17" s="587" t="s">
        <v>358</v>
      </c>
      <c r="B17" s="587"/>
      <c r="C17" s="587"/>
      <c r="D17" s="587"/>
      <c r="E17" s="587"/>
      <c r="F17" s="588"/>
      <c r="G17" s="818">
        <v>1</v>
      </c>
      <c r="H17" s="818"/>
      <c r="I17" s="818"/>
      <c r="J17" s="818"/>
      <c r="K17" s="819">
        <v>1</v>
      </c>
      <c r="L17" s="819"/>
      <c r="M17" s="820"/>
      <c r="N17" s="131"/>
      <c r="U17" s="280"/>
      <c r="V17" s="281"/>
      <c r="W17" s="281"/>
      <c r="X17" s="281"/>
      <c r="Y17" s="281"/>
      <c r="Z17" s="282"/>
      <c r="AA17" s="154"/>
      <c r="AB17" s="154"/>
      <c r="AC17" s="154"/>
      <c r="AD17" s="154"/>
      <c r="AE17" s="140"/>
      <c r="AF17" s="154"/>
      <c r="AG17" s="154"/>
      <c r="AH17" s="154"/>
      <c r="AI17" s="154"/>
      <c r="AJ17" s="154"/>
    </row>
    <row r="18" spans="1:36" ht="15.95" customHeight="1">
      <c r="A18" s="608" t="s">
        <v>470</v>
      </c>
      <c r="B18" s="608"/>
      <c r="C18" s="608"/>
      <c r="D18" s="608"/>
      <c r="E18" s="608"/>
      <c r="F18" s="608"/>
      <c r="G18" s="608"/>
      <c r="H18" s="608"/>
      <c r="I18" s="608"/>
      <c r="J18" s="608"/>
      <c r="K18" s="608"/>
      <c r="L18" s="384"/>
      <c r="M18" s="384"/>
      <c r="N18" s="609" t="s">
        <v>394</v>
      </c>
      <c r="U18" s="280"/>
      <c r="V18" s="281"/>
      <c r="W18" s="281"/>
      <c r="X18" s="281"/>
      <c r="Y18" s="281"/>
      <c r="Z18" s="282"/>
      <c r="AA18" s="154"/>
      <c r="AB18" s="154"/>
      <c r="AC18" s="154"/>
      <c r="AD18" s="154"/>
      <c r="AE18" s="154"/>
      <c r="AF18" s="154"/>
      <c r="AG18" s="154"/>
      <c r="AH18" s="154"/>
      <c r="AI18" s="154"/>
      <c r="AJ18" s="154"/>
    </row>
    <row r="19" spans="1:26" ht="15.95" customHeight="1">
      <c r="A19" s="610" t="s">
        <v>390</v>
      </c>
      <c r="B19" s="610"/>
      <c r="C19" s="610"/>
      <c r="D19" s="610"/>
      <c r="E19" s="610"/>
      <c r="F19" s="611"/>
      <c r="G19" s="146" t="s">
        <v>353</v>
      </c>
      <c r="H19" s="204" t="s">
        <v>354</v>
      </c>
      <c r="I19" s="353"/>
      <c r="J19" s="616">
        <v>0</v>
      </c>
      <c r="K19" s="617"/>
      <c r="L19" s="154"/>
      <c r="M19" s="153"/>
      <c r="N19" s="609"/>
      <c r="U19" s="280"/>
      <c r="V19" s="281"/>
      <c r="W19" s="281"/>
      <c r="X19" s="281"/>
      <c r="Y19" s="281"/>
      <c r="Z19" s="282"/>
    </row>
    <row r="20" spans="1:26" ht="15.95" customHeight="1" thickBot="1">
      <c r="A20" s="612"/>
      <c r="B20" s="612"/>
      <c r="C20" s="612"/>
      <c r="D20" s="612"/>
      <c r="E20" s="612"/>
      <c r="F20" s="613"/>
      <c r="G20" s="385" t="s">
        <v>355</v>
      </c>
      <c r="H20" s="395" t="s">
        <v>130</v>
      </c>
      <c r="I20" s="383"/>
      <c r="J20" s="614">
        <v>0</v>
      </c>
      <c r="K20" s="615"/>
      <c r="L20" s="154"/>
      <c r="M20" s="153"/>
      <c r="N20" s="609"/>
      <c r="U20" s="280"/>
      <c r="V20" s="281"/>
      <c r="W20" s="281"/>
      <c r="X20" s="281"/>
      <c r="Y20" s="281"/>
      <c r="Z20" s="282"/>
    </row>
    <row r="21" spans="1:26" ht="15.95" customHeight="1" thickBot="1">
      <c r="A21" s="393" t="s">
        <v>469</v>
      </c>
      <c r="B21" s="393"/>
      <c r="C21" s="393"/>
      <c r="D21" s="393"/>
      <c r="E21" s="393"/>
      <c r="F21" s="393"/>
      <c r="G21" s="393"/>
      <c r="H21" s="393"/>
      <c r="I21" s="393"/>
      <c r="J21" s="393"/>
      <c r="K21" s="393"/>
      <c r="L21" s="352"/>
      <c r="M21" s="352"/>
      <c r="N21" s="609"/>
      <c r="U21" s="280"/>
      <c r="V21" s="281"/>
      <c r="W21" s="281"/>
      <c r="X21" s="281"/>
      <c r="Y21" s="281"/>
      <c r="Z21" s="282"/>
    </row>
    <row r="22" spans="1:26" ht="12.75">
      <c r="A22" s="131"/>
      <c r="B22" s="131"/>
      <c r="C22" s="131"/>
      <c r="D22" s="131"/>
      <c r="E22" s="131"/>
      <c r="F22" s="131"/>
      <c r="G22" s="178"/>
      <c r="H22" s="131"/>
      <c r="I22" s="160"/>
      <c r="J22" s="154"/>
      <c r="K22" s="154"/>
      <c r="L22" s="154"/>
      <c r="M22" s="154"/>
      <c r="N22" s="609"/>
      <c r="U22" s="280"/>
      <c r="V22" s="281"/>
      <c r="W22" s="281"/>
      <c r="X22" s="281"/>
      <c r="Y22" s="281"/>
      <c r="Z22" s="282"/>
    </row>
    <row r="23" spans="1:26" ht="13.5" thickBot="1">
      <c r="A23" s="154"/>
      <c r="B23" s="154"/>
      <c r="C23" s="154"/>
      <c r="D23" s="154"/>
      <c r="E23" s="154"/>
      <c r="F23" s="154"/>
      <c r="G23" s="160"/>
      <c r="H23" s="154"/>
      <c r="I23" s="160"/>
      <c r="J23" s="154"/>
      <c r="K23" s="154"/>
      <c r="L23" s="154"/>
      <c r="M23" s="154"/>
      <c r="N23" s="609"/>
      <c r="U23" s="280"/>
      <c r="V23" s="281"/>
      <c r="W23" s="281"/>
      <c r="X23" s="281"/>
      <c r="Y23" s="281"/>
      <c r="Z23" s="282"/>
    </row>
    <row r="24" spans="1:26" ht="13.5" thickBot="1">
      <c r="A24" s="771" t="s">
        <v>205</v>
      </c>
      <c r="B24" s="797"/>
      <c r="C24" s="797"/>
      <c r="D24" s="797"/>
      <c r="E24" s="797"/>
      <c r="F24" s="797"/>
      <c r="G24" s="797"/>
      <c r="H24" s="797"/>
      <c r="I24" s="797"/>
      <c r="J24" s="797"/>
      <c r="K24" s="797"/>
      <c r="L24" s="797"/>
      <c r="M24" s="797"/>
      <c r="U24" s="280"/>
      <c r="V24" s="281"/>
      <c r="W24" s="281"/>
      <c r="X24" s="281"/>
      <c r="Y24" s="281"/>
      <c r="Z24" s="282"/>
    </row>
    <row r="25" spans="1:26" ht="12.75">
      <c r="A25" s="754" t="s">
        <v>32</v>
      </c>
      <c r="B25" s="755"/>
      <c r="C25" s="755"/>
      <c r="D25" s="803" t="s">
        <v>33</v>
      </c>
      <c r="E25" s="755"/>
      <c r="F25" s="803" t="s">
        <v>34</v>
      </c>
      <c r="G25" s="755"/>
      <c r="H25" s="755"/>
      <c r="I25" s="803" t="s">
        <v>35</v>
      </c>
      <c r="J25" s="755"/>
      <c r="K25" s="755"/>
      <c r="L25" s="803" t="s">
        <v>36</v>
      </c>
      <c r="M25" s="802"/>
      <c r="U25" s="280"/>
      <c r="V25" s="281"/>
      <c r="W25" s="281"/>
      <c r="X25" s="281"/>
      <c r="Y25" s="281"/>
      <c r="Z25" s="282"/>
    </row>
    <row r="26" spans="1:26" ht="12.75">
      <c r="A26" s="799" t="s">
        <v>206</v>
      </c>
      <c r="B26" s="755"/>
      <c r="C26" s="755"/>
      <c r="D26" s="413" t="s">
        <v>208</v>
      </c>
      <c r="E26" s="755"/>
      <c r="F26" s="413" t="s">
        <v>209</v>
      </c>
      <c r="G26" s="755"/>
      <c r="H26" s="755"/>
      <c r="I26" s="413" t="s">
        <v>54</v>
      </c>
      <c r="J26" s="755"/>
      <c r="K26" s="755"/>
      <c r="L26" s="413" t="s">
        <v>210</v>
      </c>
      <c r="M26" s="802"/>
      <c r="U26" s="280"/>
      <c r="V26" s="281"/>
      <c r="W26" s="281"/>
      <c r="X26" s="281"/>
      <c r="Y26" s="281"/>
      <c r="Z26" s="282"/>
    </row>
    <row r="27" spans="1:26" ht="14.25">
      <c r="A27" s="799" t="s">
        <v>359</v>
      </c>
      <c r="B27" s="755"/>
      <c r="C27" s="755"/>
      <c r="D27" s="413" t="s">
        <v>360</v>
      </c>
      <c r="E27" s="755"/>
      <c r="F27" s="413" t="s">
        <v>361</v>
      </c>
      <c r="G27" s="755"/>
      <c r="H27" s="755"/>
      <c r="I27" s="413" t="s">
        <v>362</v>
      </c>
      <c r="J27" s="755"/>
      <c r="K27" s="755"/>
      <c r="L27" s="413" t="s">
        <v>363</v>
      </c>
      <c r="M27" s="802"/>
      <c r="U27" s="280"/>
      <c r="V27" s="281"/>
      <c r="W27" s="281"/>
      <c r="X27" s="281"/>
      <c r="Y27" s="281"/>
      <c r="Z27" s="282"/>
    </row>
    <row r="28" spans="1:26" ht="16.5" customHeight="1" thickBot="1">
      <c r="A28" s="799" t="s">
        <v>207</v>
      </c>
      <c r="B28" s="755"/>
      <c r="C28" s="755"/>
      <c r="D28" s="413" t="s">
        <v>294</v>
      </c>
      <c r="E28" s="755"/>
      <c r="F28" s="413" t="s">
        <v>295</v>
      </c>
      <c r="G28" s="755"/>
      <c r="H28" s="755"/>
      <c r="I28" s="413" t="s">
        <v>296</v>
      </c>
      <c r="J28" s="755"/>
      <c r="K28" s="755"/>
      <c r="L28" s="803" t="s">
        <v>211</v>
      </c>
      <c r="M28" s="802"/>
      <c r="U28" s="280"/>
      <c r="V28" s="281"/>
      <c r="W28" s="281"/>
      <c r="X28" s="281"/>
      <c r="Y28" s="281"/>
      <c r="Z28" s="282"/>
    </row>
    <row r="29" spans="1:48" ht="13.5" thickBot="1">
      <c r="A29" s="756">
        <f>IF(+$G$10="3ST",(EXP(0.004*$H$13)),(IF(+$G$10="4ST",(IF($F$13="No",(EXP(0.0054*$H$13)),(((EXP(0.0054*$H$13))+(EXP(0.0054*$J$13)))/2))),1)))</f>
        <v>1</v>
      </c>
      <c r="B29" s="756"/>
      <c r="C29" s="757"/>
      <c r="D29" s="764">
        <f>IF($G$10="3ST",(IF($G$14=0,1,(HLOOKUP($G$14,'Intersection Tables'!$AC$9:$AF$15,3,FALSE)))),(IF($G$10="4ST",(IF($G$14=0,1,(HLOOKUP($G$14,'Intersection Tables'!$AC$9:$AF$15,5,FALSE)))),(IF($G$14=0,1,(HLOOKUP($G$14,'Intersection Tables'!$AC$9:$AF$15,7,FALSE)))))))</f>
        <v>1</v>
      </c>
      <c r="E29" s="757"/>
      <c r="F29" s="765">
        <f>IF($G$10="3ST",(IF($G$15=0,1,(HLOOKUP($G$15,'Intersection Tables'!$AC$25:$AF$31,3,FALSE)))),(IF($G$10="4ST",(IF($G$15=0,1,(HLOOKUP($G$15,'Intersection Tables'!$AC$25:$AF$31,5,FALSE)))),(IF($G$15=0,1,(HLOOKUP($G$15,'Intersection Tables'!$AC$25:$AF$31,7,FALSE)))))))</f>
        <v>1</v>
      </c>
      <c r="G29" s="766"/>
      <c r="H29" s="767"/>
      <c r="I29" s="764">
        <f>IF(($G$16="Not Present"),1,(1-0.38*(IF('Intersection Tables'!$D$49="No",(VLOOKUP($G$10,'Intersection Tables'!$B$50:$F$52,4,FALSE)),(VLOOKUP($G$10,'Intersection Tables'!B50:H52,6,FALSE))))))</f>
        <v>1</v>
      </c>
      <c r="J29" s="769"/>
      <c r="K29" s="770"/>
      <c r="L29" s="764">
        <f>+A29*D29*F29*I29</f>
        <v>1</v>
      </c>
      <c r="M29" s="756"/>
      <c r="U29" s="280"/>
      <c r="V29" s="281"/>
      <c r="W29" s="281"/>
      <c r="X29" s="281"/>
      <c r="Y29" s="281"/>
      <c r="Z29" s="282"/>
      <c r="AV29" s="329" t="s">
        <v>478</v>
      </c>
    </row>
    <row r="30" spans="1:48" ht="12.75">
      <c r="A30" s="766"/>
      <c r="B30" s="766"/>
      <c r="C30" s="766"/>
      <c r="D30" s="161"/>
      <c r="E30" s="161"/>
      <c r="F30" s="766"/>
      <c r="G30" s="766"/>
      <c r="H30" s="767"/>
      <c r="I30" s="766"/>
      <c r="J30" s="801"/>
      <c r="K30" s="801"/>
      <c r="L30" s="154"/>
      <c r="M30" s="154"/>
      <c r="U30" s="280"/>
      <c r="V30" s="281"/>
      <c r="W30" s="281"/>
      <c r="X30" s="281"/>
      <c r="Y30" s="281"/>
      <c r="Z30" s="282"/>
      <c r="AV30" s="331"/>
    </row>
    <row r="31" spans="1:48" ht="13.5" thickBot="1">
      <c r="A31" s="154"/>
      <c r="B31" s="154"/>
      <c r="C31" s="154"/>
      <c r="D31" s="154"/>
      <c r="E31" s="154"/>
      <c r="F31" s="154"/>
      <c r="G31" s="140"/>
      <c r="H31" s="162"/>
      <c r="I31" s="140"/>
      <c r="J31" s="154"/>
      <c r="K31" s="154"/>
      <c r="L31" s="154"/>
      <c r="M31" s="154"/>
      <c r="Q31" s="131"/>
      <c r="R31" s="131"/>
      <c r="S31" s="131"/>
      <c r="T31" s="131"/>
      <c r="U31" s="280"/>
      <c r="V31" s="281"/>
      <c r="W31" s="281"/>
      <c r="X31" s="281"/>
      <c r="Y31" s="281"/>
      <c r="Z31" s="282"/>
      <c r="AV31" s="331"/>
    </row>
    <row r="32" spans="1:26" ht="13.5" thickBot="1">
      <c r="A32" s="771" t="s">
        <v>212</v>
      </c>
      <c r="B32" s="797"/>
      <c r="C32" s="797"/>
      <c r="D32" s="797"/>
      <c r="E32" s="797"/>
      <c r="F32" s="797"/>
      <c r="G32" s="797"/>
      <c r="H32" s="797"/>
      <c r="I32" s="800"/>
      <c r="J32" s="800"/>
      <c r="K32" s="800"/>
      <c r="L32" s="800"/>
      <c r="M32" s="800"/>
      <c r="O32" s="324"/>
      <c r="P32" s="324"/>
      <c r="Q32" s="325"/>
      <c r="R32" s="325"/>
      <c r="S32" s="325"/>
      <c r="T32" s="325"/>
      <c r="U32" s="280"/>
      <c r="V32" s="281"/>
      <c r="W32" s="281"/>
      <c r="X32" s="281"/>
      <c r="Y32" s="281"/>
      <c r="Z32" s="282"/>
    </row>
    <row r="33" spans="1:26" ht="12.75">
      <c r="A33" s="768" t="s">
        <v>32</v>
      </c>
      <c r="B33" s="763"/>
      <c r="C33" s="762" t="s">
        <v>33</v>
      </c>
      <c r="D33" s="763"/>
      <c r="E33" s="396" t="s">
        <v>34</v>
      </c>
      <c r="F33" s="396" t="s">
        <v>35</v>
      </c>
      <c r="G33" s="762" t="s">
        <v>36</v>
      </c>
      <c r="H33" s="763"/>
      <c r="I33" s="396" t="s">
        <v>37</v>
      </c>
      <c r="J33" s="762" t="s">
        <v>38</v>
      </c>
      <c r="K33" s="763"/>
      <c r="L33" s="762" t="s">
        <v>39</v>
      </c>
      <c r="M33" s="786"/>
      <c r="O33" s="324"/>
      <c r="P33" s="324"/>
      <c r="Q33" s="325"/>
      <c r="R33" s="325"/>
      <c r="S33" s="325"/>
      <c r="T33" s="325"/>
      <c r="U33" s="280"/>
      <c r="V33" s="281"/>
      <c r="W33" s="281"/>
      <c r="X33" s="281"/>
      <c r="Y33" s="281"/>
      <c r="Z33" s="282"/>
    </row>
    <row r="34" spans="1:26" ht="12.75">
      <c r="A34" s="758" t="s">
        <v>79</v>
      </c>
      <c r="B34" s="490"/>
      <c r="C34" s="753" t="s">
        <v>364</v>
      </c>
      <c r="D34" s="646"/>
      <c r="E34" s="753" t="s">
        <v>81</v>
      </c>
      <c r="F34" s="753" t="s">
        <v>82</v>
      </c>
      <c r="G34" s="753" t="s">
        <v>365</v>
      </c>
      <c r="H34" s="646"/>
      <c r="I34" s="753" t="s">
        <v>84</v>
      </c>
      <c r="J34" s="760" t="s">
        <v>358</v>
      </c>
      <c r="K34" s="490"/>
      <c r="L34" s="753" t="s">
        <v>366</v>
      </c>
      <c r="M34" s="662"/>
      <c r="O34" s="324"/>
      <c r="P34" s="324"/>
      <c r="Q34" s="324"/>
      <c r="R34" s="324"/>
      <c r="S34" s="324"/>
      <c r="T34" s="324"/>
      <c r="U34" s="280"/>
      <c r="V34" s="281"/>
      <c r="W34" s="281"/>
      <c r="X34" s="281"/>
      <c r="Y34" s="281"/>
      <c r="Z34" s="282"/>
    </row>
    <row r="35" spans="1:32" ht="12.75">
      <c r="A35" s="489"/>
      <c r="B35" s="490"/>
      <c r="C35" s="494"/>
      <c r="D35" s="494"/>
      <c r="E35" s="516"/>
      <c r="F35" s="494"/>
      <c r="G35" s="494"/>
      <c r="H35" s="494"/>
      <c r="I35" s="494"/>
      <c r="J35" s="661"/>
      <c r="K35" s="490"/>
      <c r="L35" s="494"/>
      <c r="M35" s="497"/>
      <c r="O35" s="324"/>
      <c r="P35" s="83"/>
      <c r="Q35" s="83"/>
      <c r="R35" s="83"/>
      <c r="S35" s="324"/>
      <c r="T35" s="324"/>
      <c r="U35" s="280"/>
      <c r="V35" s="281"/>
      <c r="W35" s="281"/>
      <c r="X35" s="281"/>
      <c r="Y35" s="281"/>
      <c r="Z35" s="282"/>
      <c r="AA35" s="168"/>
      <c r="AB35" s="168"/>
      <c r="AC35" s="168"/>
      <c r="AD35" s="168"/>
      <c r="AE35" s="168"/>
      <c r="AF35" s="168"/>
    </row>
    <row r="36" spans="1:32" ht="12.75">
      <c r="A36" s="656"/>
      <c r="B36" s="490"/>
      <c r="C36" s="423" t="s">
        <v>213</v>
      </c>
      <c r="D36" s="494"/>
      <c r="E36" s="423" t="s">
        <v>214</v>
      </c>
      <c r="F36" s="423" t="s">
        <v>286</v>
      </c>
      <c r="G36" s="761" t="s">
        <v>367</v>
      </c>
      <c r="H36" s="494"/>
      <c r="I36" s="423" t="s">
        <v>268</v>
      </c>
      <c r="J36" s="661"/>
      <c r="K36" s="490"/>
      <c r="L36" s="761" t="s">
        <v>215</v>
      </c>
      <c r="M36" s="497"/>
      <c r="O36" s="324"/>
      <c r="P36" s="83"/>
      <c r="Q36" s="83" t="s">
        <v>199</v>
      </c>
      <c r="R36" s="83">
        <v>0</v>
      </c>
      <c r="S36" s="324"/>
      <c r="T36" s="324"/>
      <c r="U36" s="280"/>
      <c r="V36" s="281"/>
      <c r="W36" s="281"/>
      <c r="X36" s="281"/>
      <c r="Y36" s="281"/>
      <c r="Z36" s="282"/>
      <c r="AC36" s="160"/>
      <c r="AD36" s="160"/>
      <c r="AE36" s="160"/>
      <c r="AF36" s="160"/>
    </row>
    <row r="37" spans="1:32" ht="12.75">
      <c r="A37" s="759"/>
      <c r="B37" s="653"/>
      <c r="C37" s="494"/>
      <c r="D37" s="494"/>
      <c r="E37" s="494"/>
      <c r="F37" s="494"/>
      <c r="G37" s="494"/>
      <c r="H37" s="494"/>
      <c r="I37" s="494"/>
      <c r="J37" s="662"/>
      <c r="K37" s="653"/>
      <c r="L37" s="494"/>
      <c r="M37" s="497"/>
      <c r="O37" s="324"/>
      <c r="P37" s="83"/>
      <c r="Q37" s="83" t="s">
        <v>200</v>
      </c>
      <c r="R37" s="83">
        <v>1</v>
      </c>
      <c r="S37" s="324"/>
      <c r="T37" s="324"/>
      <c r="U37" s="280"/>
      <c r="V37" s="281"/>
      <c r="W37" s="281"/>
      <c r="X37" s="281"/>
      <c r="Y37" s="281"/>
      <c r="Z37" s="282"/>
      <c r="AC37" s="155"/>
      <c r="AD37" s="155"/>
      <c r="AE37" s="155"/>
      <c r="AF37" s="154"/>
    </row>
    <row r="38" spans="1:32" ht="12.75">
      <c r="A38" s="515" t="s">
        <v>88</v>
      </c>
      <c r="B38" s="563"/>
      <c r="C38" s="792" t="e">
        <f>IF($G$10="3ST",(EXP(-9.86+0.79*(LN($G$11))+(0.49*(LN($G$12))))),IF($G$10="4ST",(EXP(-8.56+0.6*(LN($G$11))+(0.61*(LN($G$12))))),(EXP(-5.13+(0.6*(LN($G$11)))+(0.2*(LN($G$12)))))))</f>
        <v>#NUM!</v>
      </c>
      <c r="D38" s="792"/>
      <c r="E38" s="164">
        <f>IF($G$10="3ST",0.54,(IF($G$10="4ST",0.24,0.11)))</f>
        <v>0.11</v>
      </c>
      <c r="F38" s="129">
        <f>IF($G$10="3ST",IF('Intersection Tables'!$D$10="No",'Intersection Tables'!$E$18,'Intersection Tables'!$K$18),(IF($G$10="4ST",(IF('Intersection Tables'!$D$10="No",'Intersection Tables'!$G$18,'Intersection Tables'!$M$18)),(IF('Intersection Tables'!$D$10="No",'Intersection Tables'!$I$18,'Intersection Tables'!$O$18)))))/100</f>
        <v>1</v>
      </c>
      <c r="G38" s="683" t="e">
        <f>+C38*F38</f>
        <v>#NUM!</v>
      </c>
      <c r="H38" s="685"/>
      <c r="I38" s="116">
        <f>+$L$29</f>
        <v>1</v>
      </c>
      <c r="J38" s="502">
        <f>+$G$17</f>
        <v>1</v>
      </c>
      <c r="K38" s="520"/>
      <c r="L38" s="683" t="e">
        <f>+G38*I38*J38</f>
        <v>#NUM!</v>
      </c>
      <c r="M38" s="724"/>
      <c r="O38" s="324"/>
      <c r="P38" s="83"/>
      <c r="Q38" s="83" t="s">
        <v>201</v>
      </c>
      <c r="R38" s="83">
        <v>2</v>
      </c>
      <c r="S38" s="324"/>
      <c r="T38" s="324"/>
      <c r="U38" s="280"/>
      <c r="V38" s="281"/>
      <c r="W38" s="281"/>
      <c r="X38" s="281"/>
      <c r="Y38" s="281"/>
      <c r="Z38" s="282"/>
      <c r="AC38" s="155"/>
      <c r="AD38" s="155"/>
      <c r="AE38" s="155"/>
      <c r="AF38" s="154"/>
    </row>
    <row r="39" spans="1:32" ht="12.75">
      <c r="A39" s="515" t="s">
        <v>89</v>
      </c>
      <c r="B39" s="563"/>
      <c r="C39" s="779" t="s">
        <v>29</v>
      </c>
      <c r="D39" s="516"/>
      <c r="E39" s="142" t="s">
        <v>29</v>
      </c>
      <c r="F39" s="129">
        <f>IF($G$10="3ST",IF('Intersection Tables'!$D$10="No",'Intersection Tables'!$E$16,'Intersection Tables'!$K$16),(IF($G$10="4ST",(IF('Intersection Tables'!$D$10="No",'Intersection Tables'!$G$16,'Intersection Tables'!$M$16)),(IF('Intersection Tables'!$D$10="No",'Intersection Tables'!$I$16,'Intersection Tables'!$O$16)))))/100</f>
        <v>0.34</v>
      </c>
      <c r="G39" s="683" t="e">
        <f>+C38*F39</f>
        <v>#NUM!</v>
      </c>
      <c r="H39" s="685"/>
      <c r="I39" s="116">
        <f>+$L$29</f>
        <v>1</v>
      </c>
      <c r="J39" s="502">
        <f>+$G$17</f>
        <v>1</v>
      </c>
      <c r="K39" s="520"/>
      <c r="L39" s="683" t="e">
        <f>+G39*I39*J39</f>
        <v>#NUM!</v>
      </c>
      <c r="M39" s="724"/>
      <c r="O39" s="324"/>
      <c r="P39" s="83"/>
      <c r="Q39" s="83"/>
      <c r="R39" s="83">
        <v>3</v>
      </c>
      <c r="S39" s="324"/>
      <c r="T39" s="324"/>
      <c r="U39" s="280"/>
      <c r="V39" s="281"/>
      <c r="W39" s="281"/>
      <c r="X39" s="281"/>
      <c r="Y39" s="281"/>
      <c r="Z39" s="282"/>
      <c r="AC39" s="155"/>
      <c r="AD39" s="155"/>
      <c r="AE39" s="170"/>
      <c r="AF39" s="154"/>
    </row>
    <row r="40" spans="1:32" ht="13.5" thickBot="1">
      <c r="A40" s="787" t="s">
        <v>90</v>
      </c>
      <c r="B40" s="778"/>
      <c r="C40" s="773" t="s">
        <v>29</v>
      </c>
      <c r="D40" s="632"/>
      <c r="E40" s="143" t="s">
        <v>29</v>
      </c>
      <c r="F40" s="165">
        <f>IF($G$10="3ST",IF('Intersection Tables'!$D$10="No",'Intersection Tables'!$E$17,'Intersection Tables'!$K$17),(IF($G$10="4ST",(IF('Intersection Tables'!$D$10="No",'Intersection Tables'!$G$17,'Intersection Tables'!$M$17)),(IF('Intersection Tables'!$D$10="No",'Intersection Tables'!$I$17,'Intersection Tables'!$O$17)))))/100</f>
        <v>0.66</v>
      </c>
      <c r="G40" s="691" t="e">
        <f>+C38*F40</f>
        <v>#NUM!</v>
      </c>
      <c r="H40" s="693"/>
      <c r="I40" s="132">
        <f>+$L$29</f>
        <v>1</v>
      </c>
      <c r="J40" s="772">
        <f>+$G$17</f>
        <v>1</v>
      </c>
      <c r="K40" s="514"/>
      <c r="L40" s="691" t="e">
        <f>+G40*I40*J40</f>
        <v>#NUM!</v>
      </c>
      <c r="M40" s="727"/>
      <c r="O40" s="324"/>
      <c r="P40" s="83"/>
      <c r="Q40" s="83"/>
      <c r="R40" s="83">
        <v>4</v>
      </c>
      <c r="S40" s="324"/>
      <c r="T40" s="324"/>
      <c r="U40" s="280"/>
      <c r="V40" s="281"/>
      <c r="W40" s="281"/>
      <c r="X40" s="281"/>
      <c r="Y40" s="281"/>
      <c r="Z40" s="282"/>
      <c r="AC40" s="160"/>
      <c r="AD40" s="160"/>
      <c r="AE40" s="154"/>
      <c r="AF40" s="154"/>
    </row>
    <row r="41" spans="1:26" ht="12.75">
      <c r="A41" s="166"/>
      <c r="B41" s="166"/>
      <c r="C41" s="167"/>
      <c r="D41" s="167"/>
      <c r="E41" s="166"/>
      <c r="F41" s="166"/>
      <c r="G41" s="166"/>
      <c r="H41" s="166"/>
      <c r="I41" s="166"/>
      <c r="J41" s="166"/>
      <c r="K41" s="166"/>
      <c r="L41" s="166"/>
      <c r="M41" s="166"/>
      <c r="O41" s="324"/>
      <c r="P41" s="83"/>
      <c r="Q41" s="83"/>
      <c r="R41" s="83"/>
      <c r="S41" s="324"/>
      <c r="T41" s="324"/>
      <c r="U41" s="280"/>
      <c r="V41" s="281"/>
      <c r="W41" s="281"/>
      <c r="X41" s="281"/>
      <c r="Y41" s="281"/>
      <c r="Z41" s="282"/>
    </row>
    <row r="42" spans="1:26" ht="13.5" thickBot="1">
      <c r="A42" s="160"/>
      <c r="B42" s="160"/>
      <c r="C42" s="160"/>
      <c r="D42" s="160"/>
      <c r="E42" s="160"/>
      <c r="F42" s="160"/>
      <c r="G42" s="160"/>
      <c r="H42" s="160"/>
      <c r="I42" s="160"/>
      <c r="J42" s="160"/>
      <c r="K42" s="160"/>
      <c r="L42" s="160"/>
      <c r="M42" s="169"/>
      <c r="O42" s="324"/>
      <c r="P42" s="83"/>
      <c r="Q42" s="83" t="s">
        <v>188</v>
      </c>
      <c r="R42" s="83"/>
      <c r="S42" s="324"/>
      <c r="T42" s="324"/>
      <c r="U42" s="280"/>
      <c r="V42" s="281"/>
      <c r="W42" s="281"/>
      <c r="X42" s="281"/>
      <c r="Y42" s="281"/>
      <c r="Z42" s="282"/>
    </row>
    <row r="43" spans="1:26" ht="13.5" thickBot="1">
      <c r="A43" s="771" t="s">
        <v>216</v>
      </c>
      <c r="B43" s="797"/>
      <c r="C43" s="797"/>
      <c r="D43" s="797"/>
      <c r="E43" s="797"/>
      <c r="F43" s="797"/>
      <c r="G43" s="797"/>
      <c r="H43" s="797"/>
      <c r="I43" s="797"/>
      <c r="J43" s="797"/>
      <c r="K43" s="797"/>
      <c r="L43" s="797"/>
      <c r="M43" s="797"/>
      <c r="O43" s="324"/>
      <c r="P43" s="83"/>
      <c r="Q43" s="83" t="s">
        <v>189</v>
      </c>
      <c r="R43" s="83"/>
      <c r="S43" s="324"/>
      <c r="T43" s="324"/>
      <c r="U43" s="280"/>
      <c r="V43" s="281"/>
      <c r="W43" s="281"/>
      <c r="X43" s="281"/>
      <c r="Y43" s="281"/>
      <c r="Z43" s="282"/>
    </row>
    <row r="44" spans="1:26" ht="12.75">
      <c r="A44" s="658" t="s">
        <v>32</v>
      </c>
      <c r="B44" s="630"/>
      <c r="C44" s="141" t="s">
        <v>33</v>
      </c>
      <c r="D44" s="659" t="s">
        <v>34</v>
      </c>
      <c r="E44" s="677"/>
      <c r="F44" s="659" t="s">
        <v>35</v>
      </c>
      <c r="G44" s="677"/>
      <c r="H44" s="678" t="s">
        <v>36</v>
      </c>
      <c r="I44" s="679"/>
      <c r="J44" s="659" t="s">
        <v>37</v>
      </c>
      <c r="K44" s="677"/>
      <c r="L44" s="678" t="s">
        <v>38</v>
      </c>
      <c r="M44" s="680"/>
      <c r="O44" s="324"/>
      <c r="P44" s="83"/>
      <c r="Q44" s="83"/>
      <c r="R44" s="83"/>
      <c r="S44" s="324"/>
      <c r="T44" s="324"/>
      <c r="U44" s="280"/>
      <c r="V44" s="281"/>
      <c r="W44" s="281"/>
      <c r="X44" s="281"/>
      <c r="Y44" s="281"/>
      <c r="Z44" s="282"/>
    </row>
    <row r="45" spans="1:26" ht="12.75">
      <c r="A45" s="488" t="s">
        <v>92</v>
      </c>
      <c r="B45" s="789"/>
      <c r="C45" s="789" t="s">
        <v>341</v>
      </c>
      <c r="D45" s="789" t="s">
        <v>368</v>
      </c>
      <c r="E45" s="796"/>
      <c r="F45" s="789" t="s">
        <v>343</v>
      </c>
      <c r="G45" s="789"/>
      <c r="H45" s="789" t="s">
        <v>369</v>
      </c>
      <c r="I45" s="789"/>
      <c r="J45" s="789" t="s">
        <v>345</v>
      </c>
      <c r="K45" s="789"/>
      <c r="L45" s="789" t="s">
        <v>370</v>
      </c>
      <c r="M45" s="666"/>
      <c r="O45" s="324"/>
      <c r="P45" s="83"/>
      <c r="Q45" s="83"/>
      <c r="R45" s="83"/>
      <c r="S45" s="324"/>
      <c r="T45" s="324"/>
      <c r="U45" s="280"/>
      <c r="V45" s="281"/>
      <c r="W45" s="281"/>
      <c r="X45" s="281"/>
      <c r="Y45" s="281"/>
      <c r="Z45" s="282"/>
    </row>
    <row r="46" spans="1:26" ht="12.75">
      <c r="A46" s="807"/>
      <c r="B46" s="808"/>
      <c r="C46" s="790"/>
      <c r="D46" s="790"/>
      <c r="E46" s="790"/>
      <c r="F46" s="790"/>
      <c r="G46" s="790"/>
      <c r="H46" s="790"/>
      <c r="I46" s="790"/>
      <c r="J46" s="790"/>
      <c r="K46" s="790"/>
      <c r="L46" s="790"/>
      <c r="M46" s="798"/>
      <c r="O46" s="324"/>
      <c r="P46" s="324"/>
      <c r="Q46" s="324"/>
      <c r="R46" s="324"/>
      <c r="S46" s="324"/>
      <c r="T46" s="324"/>
      <c r="U46" s="283"/>
      <c r="V46" s="284"/>
      <c r="W46" s="284"/>
      <c r="X46" s="284"/>
      <c r="Y46" s="284"/>
      <c r="Z46" s="285"/>
    </row>
    <row r="47" spans="1:26" ht="12.75">
      <c r="A47" s="809"/>
      <c r="B47" s="790"/>
      <c r="C47" s="791"/>
      <c r="D47" s="791"/>
      <c r="E47" s="791"/>
      <c r="F47" s="791"/>
      <c r="G47" s="791"/>
      <c r="H47" s="791"/>
      <c r="I47" s="791"/>
      <c r="J47" s="791"/>
      <c r="K47" s="791"/>
      <c r="L47" s="791"/>
      <c r="M47" s="795"/>
      <c r="O47" s="324"/>
      <c r="P47" s="324"/>
      <c r="Q47" s="324"/>
      <c r="R47" s="324"/>
      <c r="S47" s="324"/>
      <c r="T47" s="324"/>
      <c r="U47" s="280"/>
      <c r="V47" s="281"/>
      <c r="W47" s="281"/>
      <c r="X47" s="281"/>
      <c r="Y47" s="281"/>
      <c r="Z47" s="282"/>
    </row>
    <row r="48" spans="1:26" ht="12.75">
      <c r="A48" s="809"/>
      <c r="B48" s="790"/>
      <c r="C48" s="644" t="s">
        <v>287</v>
      </c>
      <c r="D48" s="793" t="s">
        <v>371</v>
      </c>
      <c r="E48" s="793"/>
      <c r="F48" s="644" t="s">
        <v>288</v>
      </c>
      <c r="G48" s="644"/>
      <c r="H48" s="793" t="s">
        <v>372</v>
      </c>
      <c r="I48" s="793"/>
      <c r="J48" s="644" t="s">
        <v>288</v>
      </c>
      <c r="K48" s="644"/>
      <c r="L48" s="793" t="s">
        <v>373</v>
      </c>
      <c r="M48" s="794"/>
      <c r="N48" s="154"/>
      <c r="O48" s="324"/>
      <c r="P48" s="324"/>
      <c r="Q48" s="324"/>
      <c r="R48" s="324"/>
      <c r="S48" s="324"/>
      <c r="T48" s="324"/>
      <c r="U48" s="280"/>
      <c r="V48" s="281"/>
      <c r="W48" s="281"/>
      <c r="X48" s="281"/>
      <c r="Y48" s="281"/>
      <c r="Z48" s="282"/>
    </row>
    <row r="49" spans="1:26" ht="12.75">
      <c r="A49" s="810"/>
      <c r="B49" s="791"/>
      <c r="C49" s="791"/>
      <c r="D49" s="791"/>
      <c r="E49" s="791"/>
      <c r="F49" s="791"/>
      <c r="G49" s="791"/>
      <c r="H49" s="791"/>
      <c r="I49" s="791"/>
      <c r="J49" s="791"/>
      <c r="K49" s="791"/>
      <c r="L49" s="791"/>
      <c r="M49" s="795"/>
      <c r="N49" s="154"/>
      <c r="O49" s="324"/>
      <c r="P49" s="324"/>
      <c r="Q49" s="324"/>
      <c r="R49" s="324"/>
      <c r="S49" s="324"/>
      <c r="T49" s="324"/>
      <c r="U49" s="280"/>
      <c r="V49" s="281"/>
      <c r="W49" s="281"/>
      <c r="X49" s="281"/>
      <c r="Y49" s="281"/>
      <c r="Z49" s="282"/>
    </row>
    <row r="50" spans="1:26" ht="12.75">
      <c r="A50" s="584" t="s">
        <v>88</v>
      </c>
      <c r="B50" s="517"/>
      <c r="C50" s="130">
        <f>IF('Intersection Tables'!$D$27="No",(IF($G$10="3ST",'Intersection Tables'!G43,(IF($G$10="4ST",'Intersection Tables'!J43,'Intersection Tables'!M43)))/100),(IF($G$10="3ST",'Intersection Tables'!P43,(IF($G$10="4ST",+'Intersection Tables'!S43,+'Intersection Tables'!V43)))/100))</f>
        <v>1</v>
      </c>
      <c r="D50" s="721" t="e">
        <f>+L38</f>
        <v>#NUM!</v>
      </c>
      <c r="E50" s="589"/>
      <c r="F50" s="721">
        <f>IF('Intersection Tables'!$D$27="No",(IF($G$10="3ST",'Intersection Tables'!E43,(IF($G$10="4ST",'Intersection Tables'!H43,'Intersection Tables'!K43)))/100),(IF($G$10="3ST",'Intersection Tables'!N43,(IF($G$10="4ST",+'Intersection Tables'!Q43,+'Intersection Tables'!T43)))/100))</f>
        <v>1</v>
      </c>
      <c r="G50" s="589"/>
      <c r="H50" s="721" t="e">
        <f>+L39</f>
        <v>#NUM!</v>
      </c>
      <c r="I50" s="589"/>
      <c r="J50" s="721">
        <f>IF('Intersection Tables'!$D$27="No",(IF($G$10="3ST",'Intersection Tables'!F43,(IF($G$10="4ST",'Intersection Tables'!I43,'Intersection Tables'!L43)))/100),(IF($G$10="3ST",'Intersection Tables'!O43,(IF($G$10="4ST",+'Intersection Tables'!R43,+'Intersection Tables'!U43)))/100))</f>
        <v>1</v>
      </c>
      <c r="K50" s="589"/>
      <c r="L50" s="721" t="e">
        <f>+L40</f>
        <v>#NUM!</v>
      </c>
      <c r="M50" s="590"/>
      <c r="N50" s="154"/>
      <c r="O50" s="324"/>
      <c r="P50" s="324"/>
      <c r="Q50" s="324"/>
      <c r="R50" s="324"/>
      <c r="S50" s="324"/>
      <c r="T50" s="324"/>
      <c r="U50" s="280"/>
      <c r="V50" s="281"/>
      <c r="W50" s="281"/>
      <c r="X50" s="281"/>
      <c r="Y50" s="281"/>
      <c r="Z50" s="282"/>
    </row>
    <row r="51" spans="1:26" ht="13.5" thickBot="1">
      <c r="A51" s="706"/>
      <c r="B51" s="707"/>
      <c r="C51" s="144"/>
      <c r="D51" s="708" t="s">
        <v>350</v>
      </c>
      <c r="E51" s="709"/>
      <c r="F51" s="710"/>
      <c r="G51" s="675"/>
      <c r="H51" s="711" t="s">
        <v>351</v>
      </c>
      <c r="I51" s="675"/>
      <c r="J51" s="712"/>
      <c r="K51" s="536"/>
      <c r="L51" s="711" t="s">
        <v>352</v>
      </c>
      <c r="M51" s="713"/>
      <c r="N51" s="154"/>
      <c r="O51" s="324"/>
      <c r="P51" s="324"/>
      <c r="Q51" s="324"/>
      <c r="R51" s="324"/>
      <c r="S51" s="324"/>
      <c r="T51" s="324"/>
      <c r="U51" s="280"/>
      <c r="V51" s="281"/>
      <c r="W51" s="281"/>
      <c r="X51" s="281"/>
      <c r="Y51" s="281"/>
      <c r="Z51" s="282"/>
    </row>
    <row r="52" spans="1:26" ht="13.5" thickBot="1">
      <c r="A52" s="714" t="s">
        <v>93</v>
      </c>
      <c r="B52" s="715"/>
      <c r="C52" s="715"/>
      <c r="D52" s="715"/>
      <c r="E52" s="715"/>
      <c r="F52" s="715"/>
      <c r="G52" s="715"/>
      <c r="H52" s="716"/>
      <c r="I52" s="716"/>
      <c r="J52" s="716"/>
      <c r="K52" s="716"/>
      <c r="L52" s="716"/>
      <c r="M52" s="716"/>
      <c r="N52" s="154"/>
      <c r="O52" s="324"/>
      <c r="P52" s="324"/>
      <c r="Q52" s="324"/>
      <c r="R52" s="324"/>
      <c r="S52" s="324"/>
      <c r="T52" s="324"/>
      <c r="U52" s="280"/>
      <c r="V52" s="281"/>
      <c r="W52" s="281"/>
      <c r="X52" s="281"/>
      <c r="Y52" s="281"/>
      <c r="Z52" s="282"/>
    </row>
    <row r="53" spans="1:26" ht="12.75">
      <c r="A53" s="541" t="s">
        <v>94</v>
      </c>
      <c r="B53" s="542"/>
      <c r="C53" s="130">
        <f>IF('Intersection Tables'!$D$27="No",(IF($G$10="3ST",'Intersection Tables'!G29,(IF($G$10="4ST",'Intersection Tables'!J29,'Intersection Tables'!M29)))/100),(IF($G$10="3ST",'Intersection Tables'!P29,(IF($G$10="4ST",+'Intersection Tables'!S29,+'Intersection Tables'!V29)))/100))</f>
        <v>0.002</v>
      </c>
      <c r="D53" s="717" t="e">
        <f>+C53*$D$50</f>
        <v>#NUM!</v>
      </c>
      <c r="E53" s="718"/>
      <c r="F53" s="717">
        <f>IF('Intersection Tables'!$D$27="No",(IF($G$10="3ST",'Intersection Tables'!E29,(IF($G$10="4ST",'Intersection Tables'!H29,'Intersection Tables'!K29)))/100),(IF($G$10="3ST",'Intersection Tables'!N29,(IF($G$10="4ST",+'Intersection Tables'!Q29,+'Intersection Tables'!T29)))/100))</f>
        <v>0</v>
      </c>
      <c r="G53" s="535"/>
      <c r="H53" s="717" t="e">
        <f>+$H$50*F53</f>
        <v>#NUM!</v>
      </c>
      <c r="I53" s="718"/>
      <c r="J53" s="717">
        <f>IF('Intersection Tables'!$D$27="No",(IF($G$10="3ST",'Intersection Tables'!F29,(IF($G$10="4ST",'Intersection Tables'!I29,'Intersection Tables'!L29)))/100),(IF($G$10="3ST",'Intersection Tables'!O29,(IF($G$10="4ST",+'Intersection Tables'!R29,+'Intersection Tables'!U29)))/100))</f>
        <v>0.003</v>
      </c>
      <c r="K53" s="535"/>
      <c r="L53" s="717" t="e">
        <f>+$L$50*J53</f>
        <v>#NUM!</v>
      </c>
      <c r="M53" s="720"/>
      <c r="N53" s="154"/>
      <c r="O53" s="324"/>
      <c r="P53" s="324"/>
      <c r="Q53" s="324"/>
      <c r="R53" s="324"/>
      <c r="S53" s="324"/>
      <c r="T53" s="324"/>
      <c r="U53" s="280"/>
      <c r="V53" s="281"/>
      <c r="W53" s="281"/>
      <c r="X53" s="281"/>
      <c r="Y53" s="281"/>
      <c r="Z53" s="282"/>
    </row>
    <row r="54" spans="1:26" ht="12.75">
      <c r="A54" s="584" t="s">
        <v>95</v>
      </c>
      <c r="B54" s="517"/>
      <c r="C54" s="130">
        <f>IF('Intersection Tables'!$D$27="No",(IF($G$10="3ST",'Intersection Tables'!G30,(IF($G$10="4ST",'Intersection Tables'!J30,'Intersection Tables'!M30)))/100),(IF($G$10="3ST",'Intersection Tables'!P30,(IF($G$10="4ST",+'Intersection Tables'!S30,+'Intersection Tables'!V30)))/100))</f>
        <v>0.001</v>
      </c>
      <c r="D54" s="721" t="e">
        <f aca="true" t="shared" si="0" ref="D54:D59">+C54*$D$50</f>
        <v>#NUM!</v>
      </c>
      <c r="E54" s="722"/>
      <c r="F54" s="721">
        <f>IF('Intersection Tables'!$D$27="No",(IF($G$10="3ST",'Intersection Tables'!E30,(IF($G$10="4ST",'Intersection Tables'!H30,'Intersection Tables'!K30)))/100),(IF($G$10="3ST",'Intersection Tables'!N30,(IF($G$10="4ST",+'Intersection Tables'!Q30,+'Intersection Tables'!T30)))/100))</f>
        <v>0.001</v>
      </c>
      <c r="G54" s="589"/>
      <c r="H54" s="721" t="e">
        <f aca="true" t="shared" si="1" ref="H54:H59">+$H$50*F54</f>
        <v>#NUM!</v>
      </c>
      <c r="I54" s="722"/>
      <c r="J54" s="721">
        <f>IF('Intersection Tables'!$D$27="No",(IF($G$10="3ST",'Intersection Tables'!F30,(IF($G$10="4ST",'Intersection Tables'!I30,'Intersection Tables'!L30)))/100),(IF($G$10="3ST",'Intersection Tables'!O30,(IF($G$10="4ST",+'Intersection Tables'!R30,+'Intersection Tables'!U30)))/100))</f>
        <v>0.001</v>
      </c>
      <c r="K54" s="589"/>
      <c r="L54" s="721" t="e">
        <f aca="true" t="shared" si="2" ref="L54:L59">+$L$50*J54</f>
        <v>#NUM!</v>
      </c>
      <c r="M54" s="724"/>
      <c r="O54" s="324"/>
      <c r="P54" s="324"/>
      <c r="Q54" s="324"/>
      <c r="R54" s="324"/>
      <c r="S54" s="324"/>
      <c r="T54" s="324"/>
      <c r="U54" s="280"/>
      <c r="V54" s="281"/>
      <c r="W54" s="281"/>
      <c r="X54" s="281"/>
      <c r="Y54" s="281"/>
      <c r="Z54" s="282"/>
    </row>
    <row r="55" spans="1:26" ht="13.5" thickBot="1">
      <c r="A55" s="584" t="s">
        <v>96</v>
      </c>
      <c r="B55" s="517"/>
      <c r="C55" s="130">
        <f>IF('Intersection Tables'!$D$27="No",(IF($G$10="3ST",'Intersection Tables'!G31,(IF($G$10="4ST",'Intersection Tables'!J31,'Intersection Tables'!M31)))/100),(IF($G$10="3ST",'Intersection Tables'!P31,(IF($G$10="4ST",+'Intersection Tables'!S31,+'Intersection Tables'!V31)))/100))</f>
        <v>0.001</v>
      </c>
      <c r="D55" s="721" t="e">
        <f t="shared" si="0"/>
        <v>#NUM!</v>
      </c>
      <c r="E55" s="722"/>
      <c r="F55" s="721">
        <f>IF('Intersection Tables'!$D$27="No",(IF($G$10="3ST",'Intersection Tables'!E31,(IF($G$10="4ST",'Intersection Tables'!H31,'Intersection Tables'!K31)))/100),(IF($G$10="3ST",'Intersection Tables'!N31,(IF($G$10="4ST",+'Intersection Tables'!Q31,+'Intersection Tables'!T31)))/100))</f>
        <v>0.001</v>
      </c>
      <c r="G55" s="589"/>
      <c r="H55" s="721" t="e">
        <f t="shared" si="1"/>
        <v>#NUM!</v>
      </c>
      <c r="I55" s="722"/>
      <c r="J55" s="721">
        <f>IF('Intersection Tables'!$D$27="No",(IF($G$10="3ST",'Intersection Tables'!F31,(IF($G$10="4ST",'Intersection Tables'!I31,'Intersection Tables'!L31)))/100),(IF($G$10="3ST",'Intersection Tables'!O31,(IF($G$10="4ST",+'Intersection Tables'!R31,+'Intersection Tables'!U31)))/100))</f>
        <v>0.001</v>
      </c>
      <c r="K55" s="589"/>
      <c r="L55" s="721" t="e">
        <f t="shared" si="2"/>
        <v>#NUM!</v>
      </c>
      <c r="M55" s="724"/>
      <c r="O55" s="324"/>
      <c r="P55" s="324"/>
      <c r="Q55" s="324"/>
      <c r="R55" s="324"/>
      <c r="S55" s="324"/>
      <c r="T55" s="324"/>
      <c r="U55" s="286"/>
      <c r="V55" s="287"/>
      <c r="W55" s="287"/>
      <c r="X55" s="287"/>
      <c r="Y55" s="287"/>
      <c r="Z55" s="288"/>
    </row>
    <row r="56" spans="1:20" ht="13.5" thickTop="1">
      <c r="A56" s="584" t="s">
        <v>97</v>
      </c>
      <c r="B56" s="517"/>
      <c r="C56" s="130">
        <f>IF('Intersection Tables'!$D$27="No",(IF($G$10="3ST",'Intersection Tables'!G32,(IF($G$10="4ST",'Intersection Tables'!J32,'Intersection Tables'!M32)))/100),(IF($G$10="3ST",'Intersection Tables'!P32,(IF($G$10="4ST",+'Intersection Tables'!S32,+'Intersection Tables'!V32)))/100))</f>
        <v>0.003</v>
      </c>
      <c r="D56" s="721" t="e">
        <f t="shared" si="0"/>
        <v>#NUM!</v>
      </c>
      <c r="E56" s="722"/>
      <c r="F56" s="721">
        <f>IF('Intersection Tables'!$D$27="No",(IF($G$10="3ST",'Intersection Tables'!E32,(IF($G$10="4ST",'Intersection Tables'!H32,'Intersection Tables'!K32)))/100),(IF($G$10="3ST",'Intersection Tables'!N32,(IF($G$10="4ST",+'Intersection Tables'!Q32,+'Intersection Tables'!T32)))/100))</f>
        <v>0.003</v>
      </c>
      <c r="G56" s="589"/>
      <c r="H56" s="721" t="e">
        <f t="shared" si="1"/>
        <v>#NUM!</v>
      </c>
      <c r="I56" s="722"/>
      <c r="J56" s="721">
        <f>IF('Intersection Tables'!$D$27="No",(IF($G$10="3ST",'Intersection Tables'!F32,(IF($G$10="4ST",'Intersection Tables'!I32,'Intersection Tables'!L32)))/100),(IF($G$10="3ST",'Intersection Tables'!O32,(IF($G$10="4ST",+'Intersection Tables'!R32,+'Intersection Tables'!U32)))/100))</f>
        <v>0.003</v>
      </c>
      <c r="K56" s="589"/>
      <c r="L56" s="721" t="e">
        <f t="shared" si="2"/>
        <v>#NUM!</v>
      </c>
      <c r="M56" s="724"/>
      <c r="O56" s="324"/>
      <c r="P56" s="324"/>
      <c r="Q56" s="324"/>
      <c r="R56" s="324"/>
      <c r="S56" s="324"/>
      <c r="T56" s="324"/>
    </row>
    <row r="57" spans="1:13" ht="12.75">
      <c r="A57" s="584" t="s">
        <v>98</v>
      </c>
      <c r="B57" s="517"/>
      <c r="C57" s="130">
        <f>IF('Intersection Tables'!$D$27="No",(IF($G$10="3ST",'Intersection Tables'!G33,(IF($G$10="4ST",'Intersection Tables'!J33,'Intersection Tables'!M33)))/100),(IF($G$10="3ST",'Intersection Tables'!P33,(IF($G$10="4ST",+'Intersection Tables'!S33,+'Intersection Tables'!V33)))/100))</f>
        <v>0.064</v>
      </c>
      <c r="D57" s="721" t="e">
        <f t="shared" si="0"/>
        <v>#NUM!</v>
      </c>
      <c r="E57" s="722"/>
      <c r="F57" s="721">
        <f>IF('Intersection Tables'!$D$27="No",(IF($G$10="3ST",'Intersection Tables'!E33,(IF($G$10="4ST",'Intersection Tables'!H33,'Intersection Tables'!K33)))/100),(IF($G$10="3ST",'Intersection Tables'!N33,(IF($G$10="4ST",+'Intersection Tables'!Q33,+'Intersection Tables'!T33)))/100))</f>
        <v>0.032</v>
      </c>
      <c r="G57" s="589"/>
      <c r="H57" s="721" t="e">
        <f t="shared" si="1"/>
        <v>#NUM!</v>
      </c>
      <c r="I57" s="722"/>
      <c r="J57" s="721">
        <f>IF('Intersection Tables'!$D$27="No",(IF($G$10="3ST",'Intersection Tables'!F33,(IF($G$10="4ST",'Intersection Tables'!I33,'Intersection Tables'!L33)))/100),(IF($G$10="3ST",'Intersection Tables'!O33,(IF($G$10="4ST",+'Intersection Tables'!R33,+'Intersection Tables'!U33)))/100))</f>
        <v>0.081</v>
      </c>
      <c r="K57" s="589"/>
      <c r="L57" s="721" t="e">
        <f t="shared" si="2"/>
        <v>#NUM!</v>
      </c>
      <c r="M57" s="724"/>
    </row>
    <row r="58" spans="1:13" ht="12.75">
      <c r="A58" s="584" t="s">
        <v>99</v>
      </c>
      <c r="B58" s="517"/>
      <c r="C58" s="130">
        <f>IF('Intersection Tables'!$D$27="No",(IF($G$10="3ST",'Intersection Tables'!G34,(IF($G$10="4ST",'Intersection Tables'!J34,'Intersection Tables'!M34)))/100),(IF($G$10="3ST",'Intersection Tables'!P34,(IF($G$10="4ST",+'Intersection Tables'!S34,+'Intersection Tables'!V34)))/100))</f>
        <v>0.005</v>
      </c>
      <c r="D58" s="721" t="e">
        <f t="shared" si="0"/>
        <v>#NUM!</v>
      </c>
      <c r="E58" s="722"/>
      <c r="F58" s="721">
        <f>IF('Intersection Tables'!$D$27="No",(IF($G$10="3ST",'Intersection Tables'!E34,(IF($G$10="4ST",'Intersection Tables'!H34,'Intersection Tables'!K34)))/100),(IF($G$10="3ST",'Intersection Tables'!N34,(IF($G$10="4ST",+'Intersection Tables'!Q34,+'Intersection Tables'!T34)))/100))</f>
        <v>0.003</v>
      </c>
      <c r="G58" s="589"/>
      <c r="H58" s="721" t="e">
        <f t="shared" si="1"/>
        <v>#NUM!</v>
      </c>
      <c r="I58" s="722"/>
      <c r="J58" s="721">
        <f>IF('Intersection Tables'!$D$27="No",(IF($G$10="3ST",'Intersection Tables'!F34,(IF($G$10="4ST",'Intersection Tables'!I34,'Intersection Tables'!L34)))/100),(IF($G$10="3ST",'Intersection Tables'!O34,(IF($G$10="4ST",+'Intersection Tables'!R34,+'Intersection Tables'!U34)))/100))</f>
        <v>0.018000000000000002</v>
      </c>
      <c r="K58" s="589"/>
      <c r="L58" s="721" t="e">
        <f t="shared" si="2"/>
        <v>#NUM!</v>
      </c>
      <c r="M58" s="724"/>
    </row>
    <row r="59" spans="1:13" ht="13.5" thickBot="1">
      <c r="A59" s="665" t="s">
        <v>100</v>
      </c>
      <c r="B59" s="664"/>
      <c r="C59" s="130">
        <f>IF('Intersection Tables'!$D$27="No",(IF($G$10="3ST",'Intersection Tables'!G35,(IF($G$10="4ST",'Intersection Tables'!J35,'Intersection Tables'!M35)))/100),(IF($G$10="3ST",'Intersection Tables'!P35,(IF($G$10="4ST",+'Intersection Tables'!S35,+'Intersection Tables'!V35)))/100))</f>
        <v>0.07600000000000001</v>
      </c>
      <c r="D59" s="725" t="e">
        <f t="shared" si="0"/>
        <v>#NUM!</v>
      </c>
      <c r="E59" s="726"/>
      <c r="F59" s="725">
        <f>IF('Intersection Tables'!$D$27="No",(IF($G$10="3ST",'Intersection Tables'!E35,(IF($G$10="4ST",'Intersection Tables'!H35,'Intersection Tables'!K35)))/100),(IF($G$10="3ST",'Intersection Tables'!N35,(IF($G$10="4ST",+'Intersection Tables'!Q35,+'Intersection Tables'!T35)))/100))</f>
        <v>0.04</v>
      </c>
      <c r="G59" s="536"/>
      <c r="H59" s="725" t="e">
        <f t="shared" si="1"/>
        <v>#NUM!</v>
      </c>
      <c r="I59" s="726"/>
      <c r="J59" s="725">
        <f>IF('Intersection Tables'!$D$27="No",(IF($G$10="3ST",'Intersection Tables'!F35,(IF($G$10="4ST",'Intersection Tables'!I35,'Intersection Tables'!L35)))/100),(IF($G$10="3ST",'Intersection Tables'!O35,(IF($G$10="4ST",+'Intersection Tables'!R35,+'Intersection Tables'!U35)))/100))</f>
        <v>0.10700000000000001</v>
      </c>
      <c r="K59" s="536"/>
      <c r="L59" s="725" t="e">
        <f t="shared" si="2"/>
        <v>#NUM!</v>
      </c>
      <c r="M59" s="727"/>
    </row>
    <row r="60" spans="1:13" ht="13.5" thickBot="1">
      <c r="A60" s="714" t="s">
        <v>101</v>
      </c>
      <c r="B60" s="715"/>
      <c r="C60" s="715"/>
      <c r="D60" s="715"/>
      <c r="E60" s="715"/>
      <c r="F60" s="715"/>
      <c r="G60" s="715"/>
      <c r="H60" s="716"/>
      <c r="I60" s="716"/>
      <c r="J60" s="716"/>
      <c r="K60" s="716"/>
      <c r="L60" s="716"/>
      <c r="M60" s="716"/>
    </row>
    <row r="61" spans="1:13" ht="12.75">
      <c r="A61" s="728" t="s">
        <v>102</v>
      </c>
      <c r="B61" s="729"/>
      <c r="C61" s="130">
        <f>IF('Intersection Tables'!$D$27="No",(IF($G$10="3ST",'Intersection Tables'!G37,(IF($G$10="4ST",'Intersection Tables'!J37,'Intersection Tables'!M37)))/100),(IF($G$10="3ST",'Intersection Tables'!P37,(IF($G$10="4ST",+'Intersection Tables'!S37,+'Intersection Tables'!V37)))/100))</f>
        <v>0.27399999999999997</v>
      </c>
      <c r="D61" s="717" t="e">
        <f aca="true" t="shared" si="3" ref="D61:D66">+C61*$D$50</f>
        <v>#NUM!</v>
      </c>
      <c r="E61" s="718"/>
      <c r="F61" s="717">
        <f>IF('Intersection Tables'!$D$27="No",(IF($G$10="3ST",'Intersection Tables'!E37,(IF($G$10="4ST",'Intersection Tables'!H37,'Intersection Tables'!K37)))/100),(IF($G$10="3ST",'Intersection Tables'!N37,(IF($G$10="4ST",+'Intersection Tables'!Q37,+'Intersection Tables'!T37)))/100))</f>
        <v>0.336</v>
      </c>
      <c r="G61" s="535"/>
      <c r="H61" s="717" t="e">
        <f aca="true" t="shared" si="4" ref="H61:H66">+$H$50*F61</f>
        <v>#NUM!</v>
      </c>
      <c r="I61" s="718"/>
      <c r="J61" s="717">
        <f>IF('Intersection Tables'!$D$27="No",(IF($G$10="3ST",'Intersection Tables'!F37,(IF($G$10="4ST",'Intersection Tables'!I37,'Intersection Tables'!L37)))/100),(IF($G$10="3ST",'Intersection Tables'!O37,(IF($G$10="4ST",+'Intersection Tables'!R37,+'Intersection Tables'!U37)))/100))</f>
        <v>0.242</v>
      </c>
      <c r="K61" s="535"/>
      <c r="L61" s="717" t="e">
        <f aca="true" t="shared" si="5" ref="L61:L66">+$L$50*J61</f>
        <v>#NUM!</v>
      </c>
      <c r="M61" s="720"/>
    </row>
    <row r="62" spans="1:13" ht="12.75">
      <c r="A62" s="584" t="s">
        <v>103</v>
      </c>
      <c r="B62" s="517"/>
      <c r="C62" s="130">
        <f>IF('Intersection Tables'!$D$27="No",(IF($G$10="3ST",'Intersection Tables'!G38,(IF($G$10="4ST",'Intersection Tables'!J38,'Intersection Tables'!M38)))/100),(IF($G$10="3ST",'Intersection Tables'!P38,(IF($G$10="4ST",+'Intersection Tables'!S38,+'Intersection Tables'!V38)))/100))</f>
        <v>0.054000000000000006</v>
      </c>
      <c r="D62" s="721" t="e">
        <f t="shared" si="3"/>
        <v>#NUM!</v>
      </c>
      <c r="E62" s="722"/>
      <c r="F62" s="721">
        <f>IF('Intersection Tables'!$D$27="No",(IF($G$10="3ST",'Intersection Tables'!E38,(IF($G$10="4ST",'Intersection Tables'!H38,'Intersection Tables'!K38)))/100),(IF($G$10="3ST",'Intersection Tables'!N38,(IF($G$10="4ST",+'Intersection Tables'!Q38,+'Intersection Tables'!T38)))/100))</f>
        <v>0.08</v>
      </c>
      <c r="G62" s="589"/>
      <c r="H62" s="721" t="e">
        <f t="shared" si="4"/>
        <v>#NUM!</v>
      </c>
      <c r="I62" s="722"/>
      <c r="J62" s="721">
        <f>IF('Intersection Tables'!$D$27="No",(IF($G$10="3ST",'Intersection Tables'!F38,(IF($G$10="4ST",'Intersection Tables'!I38,'Intersection Tables'!L38)))/100),(IF($G$10="3ST",'Intersection Tables'!O38,(IF($G$10="4ST",+'Intersection Tables'!R38,+'Intersection Tables'!U38)))/100))</f>
        <v>0.04</v>
      </c>
      <c r="K62" s="589"/>
      <c r="L62" s="721" t="e">
        <f t="shared" si="5"/>
        <v>#NUM!</v>
      </c>
      <c r="M62" s="724"/>
    </row>
    <row r="63" spans="1:13" ht="12.75">
      <c r="A63" s="584" t="s">
        <v>104</v>
      </c>
      <c r="B63" s="517"/>
      <c r="C63" s="130">
        <f>IF('Intersection Tables'!$D$27="No",(IF($G$10="3ST",'Intersection Tables'!G39,(IF($G$10="4ST",'Intersection Tables'!J39,'Intersection Tables'!M39)))/100),(IF($G$10="3ST",'Intersection Tables'!P39,(IF($G$10="4ST",+'Intersection Tables'!S39,+'Intersection Tables'!V39)))/100))</f>
        <v>0.426</v>
      </c>
      <c r="D63" s="721" t="e">
        <f t="shared" si="3"/>
        <v>#NUM!</v>
      </c>
      <c r="E63" s="722"/>
      <c r="F63" s="721">
        <f>IF('Intersection Tables'!$D$27="No",(IF($G$10="3ST",'Intersection Tables'!E39,(IF($G$10="4ST",'Intersection Tables'!H39,'Intersection Tables'!K39)))/100),(IF($G$10="3ST",'Intersection Tables'!N39,(IF($G$10="4ST",+'Intersection Tables'!Q39,+'Intersection Tables'!T39)))/100))</f>
        <v>0.40299999999999997</v>
      </c>
      <c r="G63" s="589"/>
      <c r="H63" s="721" t="e">
        <f t="shared" si="4"/>
        <v>#NUM!</v>
      </c>
      <c r="I63" s="722"/>
      <c r="J63" s="721">
        <f>IF('Intersection Tables'!$D$27="No",(IF($G$10="3ST",'Intersection Tables'!F39,(IF($G$10="4ST",'Intersection Tables'!I39,'Intersection Tables'!L39)))/100),(IF($G$10="3ST",'Intersection Tables'!O39,(IF($G$10="4ST",+'Intersection Tables'!R39,+'Intersection Tables'!U39)))/100))</f>
        <v>0.43799999999999994</v>
      </c>
      <c r="K63" s="589"/>
      <c r="L63" s="721" t="e">
        <f t="shared" si="5"/>
        <v>#NUM!</v>
      </c>
      <c r="M63" s="724"/>
    </row>
    <row r="64" spans="1:13" ht="12.75">
      <c r="A64" s="584" t="s">
        <v>105</v>
      </c>
      <c r="B64" s="517"/>
      <c r="C64" s="130">
        <f>IF('Intersection Tables'!$D$27="No",(IF($G$10="3ST",'Intersection Tables'!G40,(IF($G$10="4ST",'Intersection Tables'!J40,'Intersection Tables'!M40)))/100),(IF($G$10="3ST",'Intersection Tables'!P40,(IF($G$10="4ST",+'Intersection Tables'!S40,+'Intersection Tables'!V40)))/100))</f>
        <v>0.11800000000000001</v>
      </c>
      <c r="D64" s="721" t="e">
        <f t="shared" si="3"/>
        <v>#NUM!</v>
      </c>
      <c r="E64" s="722"/>
      <c r="F64" s="721">
        <f>IF('Intersection Tables'!$D$27="No",(IF($G$10="3ST",'Intersection Tables'!E40,(IF($G$10="4ST",'Intersection Tables'!H40,'Intersection Tables'!K40)))/100),(IF($G$10="3ST",'Intersection Tables'!N40,(IF($G$10="4ST",+'Intersection Tables'!Q40,+'Intersection Tables'!T40)))/100))</f>
        <v>0.051</v>
      </c>
      <c r="G64" s="589"/>
      <c r="H64" s="721" t="e">
        <f t="shared" si="4"/>
        <v>#NUM!</v>
      </c>
      <c r="I64" s="722"/>
      <c r="J64" s="721">
        <f>IF('Intersection Tables'!$D$27="No",(IF($G$10="3ST",'Intersection Tables'!F40,(IF($G$10="4ST",'Intersection Tables'!I40,'Intersection Tables'!L40)))/100),(IF($G$10="3ST",'Intersection Tables'!O40,(IF($G$10="4ST",+'Intersection Tables'!R40,+'Intersection Tables'!U40)))/100))</f>
        <v>0.153</v>
      </c>
      <c r="K64" s="589"/>
      <c r="L64" s="721" t="e">
        <f t="shared" si="5"/>
        <v>#NUM!</v>
      </c>
      <c r="M64" s="724"/>
    </row>
    <row r="65" spans="1:13" ht="12.75">
      <c r="A65" s="584" t="s">
        <v>106</v>
      </c>
      <c r="B65" s="517"/>
      <c r="C65" s="130">
        <f>IF('Intersection Tables'!$D$27="No",(IF($G$10="3ST",'Intersection Tables'!G41,(IF($G$10="4ST",'Intersection Tables'!J41,'Intersection Tables'!M41)))/100),(IF($G$10="3ST",'Intersection Tables'!P41,(IF($G$10="4ST",+'Intersection Tables'!S41,+'Intersection Tables'!V41)))/100))</f>
        <v>0.052000000000000005</v>
      </c>
      <c r="D65" s="721" t="e">
        <f t="shared" si="3"/>
        <v>#NUM!</v>
      </c>
      <c r="E65" s="722"/>
      <c r="F65" s="721">
        <f>IF('Intersection Tables'!$D$27="No",(IF($G$10="3ST",'Intersection Tables'!E41,(IF($G$10="4ST",'Intersection Tables'!H41,'Intersection Tables'!K41)))/100),(IF($G$10="3ST",'Intersection Tables'!N41,(IF($G$10="4ST",+'Intersection Tables'!Q41,+'Intersection Tables'!T41)))/100))</f>
        <v>0.09</v>
      </c>
      <c r="G65" s="589"/>
      <c r="H65" s="721" t="e">
        <f t="shared" si="4"/>
        <v>#NUM!</v>
      </c>
      <c r="I65" s="722"/>
      <c r="J65" s="721">
        <f>IF('Intersection Tables'!$D$27="No",(IF($G$10="3ST",'Intersection Tables'!F41,(IF($G$10="4ST",'Intersection Tables'!I41,'Intersection Tables'!L41)))/100),(IF($G$10="3ST",'Intersection Tables'!O41,(IF($G$10="4ST",+'Intersection Tables'!R41,+'Intersection Tables'!U41)))/100))</f>
        <v>0.02</v>
      </c>
      <c r="K65" s="589"/>
      <c r="L65" s="721" t="e">
        <f t="shared" si="5"/>
        <v>#NUM!</v>
      </c>
      <c r="M65" s="724"/>
    </row>
    <row r="66" spans="1:13" ht="13.5" thickBot="1">
      <c r="A66" s="665" t="s">
        <v>139</v>
      </c>
      <c r="B66" s="664"/>
      <c r="C66" s="171">
        <f>IF('Intersection Tables'!$D$27="No",(IF($G$10="3ST",'Intersection Tables'!G42,(IF($G$10="4ST",'Intersection Tables'!J42,'Intersection Tables'!M42)))/100),(IF($G$10="3ST",'Intersection Tables'!P42,(IF($G$10="4ST",+'Intersection Tables'!S42,+'Intersection Tables'!V42)))/100))</f>
        <v>0.924</v>
      </c>
      <c r="D66" s="725" t="e">
        <f t="shared" si="3"/>
        <v>#NUM!</v>
      </c>
      <c r="E66" s="726"/>
      <c r="F66" s="725">
        <f>IF('Intersection Tables'!$D$27="No",(IF($G$10="3ST",'Intersection Tables'!E42,(IF($G$10="4ST",'Intersection Tables'!H42,'Intersection Tables'!K42)))/100),(IF($G$10="3ST",'Intersection Tables'!N42,(IF($G$10="4ST",+'Intersection Tables'!Q42,+'Intersection Tables'!T42)))/100))</f>
        <v>0.96</v>
      </c>
      <c r="G66" s="536"/>
      <c r="H66" s="725" t="e">
        <f t="shared" si="4"/>
        <v>#NUM!</v>
      </c>
      <c r="I66" s="726"/>
      <c r="J66" s="725">
        <f>IF('Intersection Tables'!$D$27="No",(IF($G$10="3ST",'Intersection Tables'!F42,(IF($G$10="4ST",'Intersection Tables'!I42,'Intersection Tables'!L42)))/100),(IF($G$10="3ST",'Intersection Tables'!O42,(IF($G$10="4ST",+'Intersection Tables'!R42,+'Intersection Tables'!U42)))/100))</f>
        <v>0.893</v>
      </c>
      <c r="K66" s="536"/>
      <c r="L66" s="725" t="e">
        <f t="shared" si="5"/>
        <v>#NUM!</v>
      </c>
      <c r="M66" s="727"/>
    </row>
    <row r="67" spans="1:13" ht="12.75">
      <c r="A67" s="131"/>
      <c r="B67" s="131"/>
      <c r="C67" s="148"/>
      <c r="D67" s="172"/>
      <c r="E67" s="172"/>
      <c r="F67" s="173"/>
      <c r="G67" s="174"/>
      <c r="H67" s="172"/>
      <c r="I67" s="172"/>
      <c r="J67" s="172"/>
      <c r="K67" s="172"/>
      <c r="L67" s="172"/>
      <c r="M67" s="172"/>
    </row>
    <row r="68" ht="13.5" thickBot="1"/>
    <row r="69" spans="1:13" ht="13.5" thickBot="1">
      <c r="A69" s="771" t="s">
        <v>217</v>
      </c>
      <c r="B69" s="771"/>
      <c r="C69" s="771"/>
      <c r="D69" s="771"/>
      <c r="E69" s="771"/>
      <c r="F69" s="771"/>
      <c r="G69" s="771"/>
      <c r="H69" s="771"/>
      <c r="I69" s="771"/>
      <c r="J69" s="771"/>
      <c r="K69" s="771"/>
      <c r="L69" s="771"/>
      <c r="M69" s="771"/>
    </row>
    <row r="70" spans="1:13" ht="12.75">
      <c r="A70" s="677" t="s">
        <v>32</v>
      </c>
      <c r="B70" s="785"/>
      <c r="C70" s="785"/>
      <c r="D70" s="788"/>
      <c r="E70" s="785" t="s">
        <v>33</v>
      </c>
      <c r="F70" s="763"/>
      <c r="G70" s="763"/>
      <c r="H70" s="763"/>
      <c r="I70" s="785" t="s">
        <v>34</v>
      </c>
      <c r="J70" s="763"/>
      <c r="K70" s="763"/>
      <c r="L70" s="763"/>
      <c r="M70" s="786"/>
    </row>
    <row r="71" spans="1:13" ht="12.75">
      <c r="A71" s="699" t="s">
        <v>108</v>
      </c>
      <c r="B71" s="493"/>
      <c r="C71" s="493"/>
      <c r="D71" s="493"/>
      <c r="E71" s="783" t="s">
        <v>374</v>
      </c>
      <c r="F71" s="783"/>
      <c r="G71" s="783"/>
      <c r="H71" s="783"/>
      <c r="I71" s="783" t="s">
        <v>234</v>
      </c>
      <c r="J71" s="783"/>
      <c r="K71" s="783"/>
      <c r="L71" s="783"/>
      <c r="M71" s="784"/>
    </row>
    <row r="72" spans="1:13" ht="12.75">
      <c r="A72" s="781"/>
      <c r="B72" s="782"/>
      <c r="C72" s="782"/>
      <c r="D72" s="782"/>
      <c r="E72" s="779" t="s">
        <v>218</v>
      </c>
      <c r="F72" s="516"/>
      <c r="G72" s="516"/>
      <c r="H72" s="516"/>
      <c r="I72" s="779" t="s">
        <v>235</v>
      </c>
      <c r="J72" s="779"/>
      <c r="K72" s="779"/>
      <c r="L72" s="516"/>
      <c r="M72" s="780"/>
    </row>
    <row r="73" spans="1:13" ht="12.75">
      <c r="A73" s="546" t="s">
        <v>88</v>
      </c>
      <c r="B73" s="563"/>
      <c r="C73" s="563"/>
      <c r="D73" s="516"/>
      <c r="E73" s="721">
        <f>+F38</f>
        <v>1</v>
      </c>
      <c r="F73" s="590"/>
      <c r="G73" s="590"/>
      <c r="H73" s="589"/>
      <c r="I73" s="774" t="e">
        <f>+L38</f>
        <v>#NUM!</v>
      </c>
      <c r="J73" s="775"/>
      <c r="K73" s="775"/>
      <c r="L73" s="775"/>
      <c r="M73" s="775"/>
    </row>
    <row r="74" spans="1:13" ht="12.75">
      <c r="A74" s="546" t="s">
        <v>89</v>
      </c>
      <c r="B74" s="563"/>
      <c r="C74" s="563"/>
      <c r="D74" s="516"/>
      <c r="E74" s="721">
        <f>+F39</f>
        <v>0.34</v>
      </c>
      <c r="F74" s="590"/>
      <c r="G74" s="590"/>
      <c r="H74" s="589"/>
      <c r="I74" s="774" t="e">
        <f>+L39</f>
        <v>#NUM!</v>
      </c>
      <c r="J74" s="775"/>
      <c r="K74" s="775"/>
      <c r="L74" s="775"/>
      <c r="M74" s="775"/>
    </row>
    <row r="75" spans="1:13" ht="13.5" thickBot="1">
      <c r="A75" s="740" t="s">
        <v>90</v>
      </c>
      <c r="B75" s="778"/>
      <c r="C75" s="778"/>
      <c r="D75" s="632"/>
      <c r="E75" s="725">
        <f>+F40</f>
        <v>0.66</v>
      </c>
      <c r="F75" s="591"/>
      <c r="G75" s="591"/>
      <c r="H75" s="536"/>
      <c r="I75" s="776" t="e">
        <f>+L40</f>
        <v>#NUM!</v>
      </c>
      <c r="J75" s="777"/>
      <c r="K75" s="777"/>
      <c r="L75" s="777"/>
      <c r="M75" s="777"/>
    </row>
    <row r="78" ht="13.5" thickBot="1"/>
    <row r="79" spans="1:14" ht="12.75">
      <c r="A79" s="154"/>
      <c r="B79" s="154"/>
      <c r="C79" s="747" t="s">
        <v>483</v>
      </c>
      <c r="D79" s="747"/>
      <c r="E79" s="747"/>
      <c r="F79" s="747"/>
      <c r="G79" s="747"/>
      <c r="H79" s="747"/>
      <c r="I79" s="747"/>
      <c r="J79" s="747"/>
      <c r="K79" s="747"/>
      <c r="L79" s="747"/>
      <c r="M79" s="154"/>
      <c r="N79" s="154"/>
    </row>
    <row r="80" spans="1:14" ht="13.5" thickBot="1">
      <c r="A80" s="154"/>
      <c r="B80" s="154"/>
      <c r="C80" s="748"/>
      <c r="D80" s="748"/>
      <c r="E80" s="748"/>
      <c r="F80" s="748"/>
      <c r="G80" s="748"/>
      <c r="H80" s="748"/>
      <c r="I80" s="748"/>
      <c r="J80" s="748"/>
      <c r="K80" s="748"/>
      <c r="L80" s="748"/>
      <c r="M80" s="154"/>
      <c r="N80" s="154"/>
    </row>
    <row r="81" spans="1:14" ht="13.5" customHeight="1">
      <c r="A81" s="169"/>
      <c r="B81" s="169"/>
      <c r="C81" s="749" t="s">
        <v>438</v>
      </c>
      <c r="D81" s="436" t="s">
        <v>411</v>
      </c>
      <c r="E81" s="706"/>
      <c r="F81" s="707"/>
      <c r="G81" s="436" t="s">
        <v>412</v>
      </c>
      <c r="H81" s="706"/>
      <c r="I81" s="707"/>
      <c r="J81" s="436" t="s">
        <v>413</v>
      </c>
      <c r="K81" s="706"/>
      <c r="L81" s="706"/>
      <c r="M81" s="169"/>
      <c r="N81" s="154"/>
    </row>
    <row r="82" spans="1:14" ht="13.5" thickBot="1">
      <c r="A82" s="175"/>
      <c r="B82" s="175"/>
      <c r="C82" s="749"/>
      <c r="D82" s="451" t="s">
        <v>415</v>
      </c>
      <c r="E82" s="674"/>
      <c r="F82" s="675"/>
      <c r="G82" s="451" t="s">
        <v>416</v>
      </c>
      <c r="H82" s="674"/>
      <c r="I82" s="675"/>
      <c r="J82" s="451" t="s">
        <v>417</v>
      </c>
      <c r="K82" s="674"/>
      <c r="L82" s="674"/>
      <c r="M82" s="155"/>
      <c r="N82" s="154"/>
    </row>
    <row r="83" spans="1:14" ht="38.25">
      <c r="A83" s="175"/>
      <c r="B83" s="175"/>
      <c r="C83" s="749"/>
      <c r="D83" s="246" t="s">
        <v>418</v>
      </c>
      <c r="E83" s="246" t="s">
        <v>419</v>
      </c>
      <c r="F83" s="455" t="s">
        <v>420</v>
      </c>
      <c r="G83" s="246" t="s">
        <v>418</v>
      </c>
      <c r="H83" s="246" t="s">
        <v>419</v>
      </c>
      <c r="I83" s="455" t="s">
        <v>420</v>
      </c>
      <c r="J83" s="246" t="s">
        <v>418</v>
      </c>
      <c r="K83" s="246" t="s">
        <v>421</v>
      </c>
      <c r="L83" s="457" t="s">
        <v>422</v>
      </c>
      <c r="M83" s="169"/>
      <c r="N83" s="154"/>
    </row>
    <row r="84" spans="1:14" ht="18" customHeight="1" thickBot="1">
      <c r="A84" s="152"/>
      <c r="B84" s="152"/>
      <c r="C84" s="749"/>
      <c r="D84" s="202" t="s">
        <v>423</v>
      </c>
      <c r="E84" s="202" t="s">
        <v>424</v>
      </c>
      <c r="F84" s="456"/>
      <c r="G84" s="202" t="s">
        <v>425</v>
      </c>
      <c r="H84" s="202" t="s">
        <v>426</v>
      </c>
      <c r="I84" s="456"/>
      <c r="J84" s="202" t="s">
        <v>427</v>
      </c>
      <c r="K84" s="202" t="s">
        <v>428</v>
      </c>
      <c r="L84" s="451"/>
      <c r="M84" s="177"/>
      <c r="N84" s="154"/>
    </row>
    <row r="85" spans="1:14" ht="15.75" customHeight="1">
      <c r="A85" s="152"/>
      <c r="B85" s="152"/>
      <c r="C85" s="750"/>
      <c r="D85" s="257" t="e">
        <f>ROUND(I73,1)</f>
        <v>#NUM!</v>
      </c>
      <c r="E85" s="257">
        <f>IF('Project Information'!$F$11="Predicted &amp; Expected",ROUND(SUMIF('Rural 2-Lane Site Total'!$B$12:$C$37,$C$7,'Rural 2-Lane Site Total'!$L$12:$L$37),1),0)</f>
        <v>0</v>
      </c>
      <c r="F85" s="257">
        <f>IF('Project Information'!$F$11="Predicted &amp; Expected",IF(E85&gt;D85,ROUND(E85-D85,1),0),0)</f>
        <v>0</v>
      </c>
      <c r="G85" s="257" t="e">
        <f>ROUND(I74,1)</f>
        <v>#NUM!</v>
      </c>
      <c r="H85" s="257">
        <f>IF('Project Information'!$F$11="Predicted &amp; Expected",+ROUND((+E85*G85/D85),1),0)</f>
        <v>0</v>
      </c>
      <c r="I85" s="257">
        <f>IF('Project Information'!$F$11="Predicted &amp; Expected",IF(H85&gt;G85,ROUND(H85-G85,1),0),0)</f>
        <v>0</v>
      </c>
      <c r="J85" s="257" t="e">
        <f>ROUND(I75,1)</f>
        <v>#NUM!</v>
      </c>
      <c r="K85" s="257">
        <f>IF('Project Information'!$F$11="Predicted &amp; Expected",+ROUND((+E85*J85/D85),1),0)</f>
        <v>0</v>
      </c>
      <c r="L85" s="386">
        <f>IF('Project Information'!$F$11="Predicted &amp; Expected",IF(K85&gt;J85,ROUND(K85-J85,1),0),0)</f>
        <v>0</v>
      </c>
      <c r="M85" s="177"/>
      <c r="N85" s="154"/>
    </row>
    <row r="86" spans="1:14" ht="21" customHeight="1" thickBot="1">
      <c r="A86" s="152"/>
      <c r="B86" s="152"/>
      <c r="C86" s="736" t="s">
        <v>439</v>
      </c>
      <c r="D86" s="736"/>
      <c r="E86" s="736"/>
      <c r="F86" s="736"/>
      <c r="G86" s="736"/>
      <c r="H86" s="736"/>
      <c r="I86" s="736"/>
      <c r="J86" s="736"/>
      <c r="K86" s="736"/>
      <c r="L86" s="736"/>
      <c r="M86" s="177"/>
      <c r="N86" s="154"/>
    </row>
    <row r="87" spans="1:14" ht="12.75">
      <c r="A87" s="154"/>
      <c r="B87" s="154"/>
      <c r="C87" s="582" t="s">
        <v>482</v>
      </c>
      <c r="D87" s="582"/>
      <c r="E87" s="582"/>
      <c r="F87" s="582"/>
      <c r="G87" s="582"/>
      <c r="H87" s="582"/>
      <c r="I87" s="582"/>
      <c r="J87" s="582"/>
      <c r="K87" s="582"/>
      <c r="L87" s="582"/>
      <c r="M87" s="154"/>
      <c r="N87" s="154"/>
    </row>
    <row r="88" spans="1:14" ht="12.75">
      <c r="A88" s="154"/>
      <c r="B88" s="154"/>
      <c r="C88" s="154"/>
      <c r="D88" s="154"/>
      <c r="E88" s="154"/>
      <c r="F88" s="154"/>
      <c r="G88" s="154"/>
      <c r="H88" s="154"/>
      <c r="I88" s="154"/>
      <c r="J88" s="154"/>
      <c r="K88" s="154"/>
      <c r="L88" s="154"/>
      <c r="M88" s="154"/>
      <c r="N88" s="154"/>
    </row>
    <row r="89" spans="1:14" ht="12.75">
      <c r="A89" s="154"/>
      <c r="B89" s="154"/>
      <c r="C89" s="154"/>
      <c r="D89" s="154"/>
      <c r="E89" s="154"/>
      <c r="F89" s="154"/>
      <c r="G89" s="154"/>
      <c r="H89" s="154"/>
      <c r="I89" s="154"/>
      <c r="J89" s="154"/>
      <c r="K89" s="154"/>
      <c r="L89" s="154"/>
      <c r="M89" s="154"/>
      <c r="N89" s="154"/>
    </row>
  </sheetData>
  <mergeCells count="261">
    <mergeCell ref="A44:B44"/>
    <mergeCell ref="D44:E44"/>
    <mergeCell ref="A17:F17"/>
    <mergeCell ref="A16:F16"/>
    <mergeCell ref="N18:N23"/>
    <mergeCell ref="C86:L86"/>
    <mergeCell ref="C79:L80"/>
    <mergeCell ref="C81:C85"/>
    <mergeCell ref="D81:F81"/>
    <mergeCell ref="G81:I81"/>
    <mergeCell ref="J81:L81"/>
    <mergeCell ref="D82:F82"/>
    <mergeCell ref="G82:I82"/>
    <mergeCell ref="J82:L82"/>
    <mergeCell ref="F83:F84"/>
    <mergeCell ref="I83:I84"/>
    <mergeCell ref="L83:L84"/>
    <mergeCell ref="A19:F20"/>
    <mergeCell ref="J19:K19"/>
    <mergeCell ref="J20:K20"/>
    <mergeCell ref="A24:M24"/>
    <mergeCell ref="D25:E25"/>
    <mergeCell ref="I25:K25"/>
    <mergeCell ref="L25:M25"/>
    <mergeCell ref="F25:H25"/>
    <mergeCell ref="A45:B49"/>
    <mergeCell ref="A18:K18"/>
    <mergeCell ref="K13:M13"/>
    <mergeCell ref="K12:M12"/>
    <mergeCell ref="K11:M11"/>
    <mergeCell ref="K10:M10"/>
    <mergeCell ref="K9:M9"/>
    <mergeCell ref="A9:F9"/>
    <mergeCell ref="A10:F10"/>
    <mergeCell ref="A11:C11"/>
    <mergeCell ref="A12:C12"/>
    <mergeCell ref="G12:J12"/>
    <mergeCell ref="G11:J11"/>
    <mergeCell ref="G10:J10"/>
    <mergeCell ref="G9:J9"/>
    <mergeCell ref="G17:J17"/>
    <mergeCell ref="G16:J16"/>
    <mergeCell ref="G15:J15"/>
    <mergeCell ref="G14:J14"/>
    <mergeCell ref="K17:M17"/>
    <mergeCell ref="K16:M16"/>
    <mergeCell ref="K15:M15"/>
    <mergeCell ref="K14:M14"/>
    <mergeCell ref="A14:F14"/>
    <mergeCell ref="A15:F15"/>
    <mergeCell ref="A1:M2"/>
    <mergeCell ref="A8:B8"/>
    <mergeCell ref="A7:B7"/>
    <mergeCell ref="A6:B6"/>
    <mergeCell ref="A5:B5"/>
    <mergeCell ref="A4:B4"/>
    <mergeCell ref="C8:F8"/>
    <mergeCell ref="C7:F7"/>
    <mergeCell ref="G6:I6"/>
    <mergeCell ref="J6:M6"/>
    <mergeCell ref="G7:I7"/>
    <mergeCell ref="J7:M7"/>
    <mergeCell ref="C6:F6"/>
    <mergeCell ref="J4:M4"/>
    <mergeCell ref="A3:F3"/>
    <mergeCell ref="G3:M3"/>
    <mergeCell ref="G5:I5"/>
    <mergeCell ref="J5:M5"/>
    <mergeCell ref="C5:F5"/>
    <mergeCell ref="C4:F4"/>
    <mergeCell ref="G8:I8"/>
    <mergeCell ref="J8:M8"/>
    <mergeCell ref="G4:I4"/>
    <mergeCell ref="F44:G44"/>
    <mergeCell ref="H44:I44"/>
    <mergeCell ref="J44:K44"/>
    <mergeCell ref="L44:M44"/>
    <mergeCell ref="I34:I35"/>
    <mergeCell ref="C34:D35"/>
    <mergeCell ref="A26:C26"/>
    <mergeCell ref="A27:C27"/>
    <mergeCell ref="A28:C28"/>
    <mergeCell ref="A32:M32"/>
    <mergeCell ref="I30:K30"/>
    <mergeCell ref="L33:M33"/>
    <mergeCell ref="I26:K26"/>
    <mergeCell ref="I27:K27"/>
    <mergeCell ref="L29:M29"/>
    <mergeCell ref="J33:K33"/>
    <mergeCell ref="G38:H38"/>
    <mergeCell ref="G39:H39"/>
    <mergeCell ref="L27:M27"/>
    <mergeCell ref="L28:M28"/>
    <mergeCell ref="D26:E26"/>
    <mergeCell ref="L26:M26"/>
    <mergeCell ref="D27:E27"/>
    <mergeCell ref="D28:E28"/>
    <mergeCell ref="L53:M53"/>
    <mergeCell ref="L48:M49"/>
    <mergeCell ref="A51:B51"/>
    <mergeCell ref="D51:E51"/>
    <mergeCell ref="F51:G51"/>
    <mergeCell ref="H51:I51"/>
    <mergeCell ref="J51:K51"/>
    <mergeCell ref="L51:M51"/>
    <mergeCell ref="C48:C49"/>
    <mergeCell ref="D48:E49"/>
    <mergeCell ref="F48:G49"/>
    <mergeCell ref="H48:I49"/>
    <mergeCell ref="J48:K49"/>
    <mergeCell ref="C45:C47"/>
    <mergeCell ref="D45:E47"/>
    <mergeCell ref="F45:G47"/>
    <mergeCell ref="H45:I47"/>
    <mergeCell ref="A43:M43"/>
    <mergeCell ref="L45:M47"/>
    <mergeCell ref="G34:H35"/>
    <mergeCell ref="G40:H40"/>
    <mergeCell ref="F34:F35"/>
    <mergeCell ref="L36:M37"/>
    <mergeCell ref="A54:B54"/>
    <mergeCell ref="D54:E54"/>
    <mergeCell ref="F54:G54"/>
    <mergeCell ref="H54:I54"/>
    <mergeCell ref="J54:K54"/>
    <mergeCell ref="L54:M54"/>
    <mergeCell ref="A50:B50"/>
    <mergeCell ref="D50:E50"/>
    <mergeCell ref="H50:I50"/>
    <mergeCell ref="L50:M50"/>
    <mergeCell ref="H58:I58"/>
    <mergeCell ref="F55:G55"/>
    <mergeCell ref="H55:I55"/>
    <mergeCell ref="J55:K55"/>
    <mergeCell ref="L55:M55"/>
    <mergeCell ref="A56:B56"/>
    <mergeCell ref="D56:E56"/>
    <mergeCell ref="F56:G56"/>
    <mergeCell ref="H56:I56"/>
    <mergeCell ref="J56:K56"/>
    <mergeCell ref="L56:M56"/>
    <mergeCell ref="I70:M70"/>
    <mergeCell ref="H53:I53"/>
    <mergeCell ref="A40:B40"/>
    <mergeCell ref="A60:M60"/>
    <mergeCell ref="D63:E63"/>
    <mergeCell ref="F63:G63"/>
    <mergeCell ref="A70:D70"/>
    <mergeCell ref="E70:H70"/>
    <mergeCell ref="A66:B66"/>
    <mergeCell ref="J45:K47"/>
    <mergeCell ref="L65:M65"/>
    <mergeCell ref="H63:I63"/>
    <mergeCell ref="J63:K63"/>
    <mergeCell ref="H64:I64"/>
    <mergeCell ref="J64:K64"/>
    <mergeCell ref="L62:M62"/>
    <mergeCell ref="L61:M61"/>
    <mergeCell ref="A63:B63"/>
    <mergeCell ref="A61:B61"/>
    <mergeCell ref="D61:E61"/>
    <mergeCell ref="A65:B65"/>
    <mergeCell ref="D65:E65"/>
    <mergeCell ref="F65:G65"/>
    <mergeCell ref="H65:I65"/>
    <mergeCell ref="A69:M69"/>
    <mergeCell ref="J40:K40"/>
    <mergeCell ref="C40:D40"/>
    <mergeCell ref="F66:G66"/>
    <mergeCell ref="D66:E66"/>
    <mergeCell ref="I74:M74"/>
    <mergeCell ref="I75:M75"/>
    <mergeCell ref="I73:M73"/>
    <mergeCell ref="A73:D73"/>
    <mergeCell ref="A74:D74"/>
    <mergeCell ref="A75:D75"/>
    <mergeCell ref="I72:M72"/>
    <mergeCell ref="A71:D72"/>
    <mergeCell ref="E73:H73"/>
    <mergeCell ref="E74:H74"/>
    <mergeCell ref="E75:H75"/>
    <mergeCell ref="E71:H71"/>
    <mergeCell ref="E72:H72"/>
    <mergeCell ref="I71:M71"/>
    <mergeCell ref="L40:M40"/>
    <mergeCell ref="J66:K66"/>
    <mergeCell ref="L66:M66"/>
    <mergeCell ref="L64:M64"/>
    <mergeCell ref="L63:M63"/>
    <mergeCell ref="L38:M38"/>
    <mergeCell ref="L39:M39"/>
    <mergeCell ref="J38:K38"/>
    <mergeCell ref="J39:K39"/>
    <mergeCell ref="J65:K65"/>
    <mergeCell ref="H57:I57"/>
    <mergeCell ref="J57:K57"/>
    <mergeCell ref="L57:M57"/>
    <mergeCell ref="L59:M59"/>
    <mergeCell ref="J58:K58"/>
    <mergeCell ref="L58:M58"/>
    <mergeCell ref="J62:K62"/>
    <mergeCell ref="A52:M52"/>
    <mergeCell ref="A53:B53"/>
    <mergeCell ref="D53:E53"/>
    <mergeCell ref="F53:G53"/>
    <mergeCell ref="A59:B59"/>
    <mergeCell ref="D59:E59"/>
    <mergeCell ref="C39:D39"/>
    <mergeCell ref="C38:D38"/>
    <mergeCell ref="A39:B39"/>
    <mergeCell ref="F61:G61"/>
    <mergeCell ref="H61:I61"/>
    <mergeCell ref="J61:K61"/>
    <mergeCell ref="I28:K28"/>
    <mergeCell ref="A58:B58"/>
    <mergeCell ref="H66:I66"/>
    <mergeCell ref="F50:G50"/>
    <mergeCell ref="J50:K50"/>
    <mergeCell ref="J53:K53"/>
    <mergeCell ref="F59:G59"/>
    <mergeCell ref="H59:I59"/>
    <mergeCell ref="J59:K59"/>
    <mergeCell ref="A64:B64"/>
    <mergeCell ref="D64:E64"/>
    <mergeCell ref="F64:G64"/>
    <mergeCell ref="A55:B55"/>
    <mergeCell ref="D55:E55"/>
    <mergeCell ref="C36:D37"/>
    <mergeCell ref="E36:E37"/>
    <mergeCell ref="A62:B62"/>
    <mergeCell ref="F62:G62"/>
    <mergeCell ref="H62:I62"/>
    <mergeCell ref="A57:B57"/>
    <mergeCell ref="D57:E57"/>
    <mergeCell ref="F57:G57"/>
    <mergeCell ref="D58:E58"/>
    <mergeCell ref="F58:G58"/>
    <mergeCell ref="C87:L87"/>
    <mergeCell ref="U1:Z1"/>
    <mergeCell ref="L34:M35"/>
    <mergeCell ref="A38:B38"/>
    <mergeCell ref="D62:E62"/>
    <mergeCell ref="A25:C25"/>
    <mergeCell ref="A29:C29"/>
    <mergeCell ref="A34:B37"/>
    <mergeCell ref="J34:K37"/>
    <mergeCell ref="F36:F37"/>
    <mergeCell ref="G36:H37"/>
    <mergeCell ref="I36:I37"/>
    <mergeCell ref="G33:H33"/>
    <mergeCell ref="D29:E29"/>
    <mergeCell ref="F29:H29"/>
    <mergeCell ref="E34:E35"/>
    <mergeCell ref="C33:D33"/>
    <mergeCell ref="A33:B33"/>
    <mergeCell ref="A30:C30"/>
    <mergeCell ref="F30:H30"/>
    <mergeCell ref="I29:K29"/>
    <mergeCell ref="F26:H26"/>
    <mergeCell ref="F27:H27"/>
    <mergeCell ref="F28:H28"/>
  </mergeCells>
  <conditionalFormatting sqref="G11">
    <cfRule type="cellIs" priority="3" dxfId="1" operator="greaterThan" stopIfTrue="1">
      <formula>$E$11</formula>
    </cfRule>
  </conditionalFormatting>
  <conditionalFormatting sqref="G12">
    <cfRule type="cellIs" priority="2" dxfId="1" operator="greaterThan" stopIfTrue="1">
      <formula>$E$12</formula>
    </cfRule>
  </conditionalFormatting>
  <conditionalFormatting sqref="N11:N12">
    <cfRule type="containsText" priority="1" dxfId="0" operator="containsText" text="AADT out of range">
      <formula>NOT(ISERROR(SEARCH("AADT out of range",N11)))</formula>
    </cfRule>
  </conditionalFormatting>
  <dataValidations count="12">
    <dataValidation type="list" allowBlank="1" showInputMessage="1" showErrorMessage="1" sqref="G14:J14">
      <formula1>IF(G10="3ST",$R$36:$R$39,$R$36:$R$40)</formula1>
    </dataValidation>
    <dataValidation type="list" allowBlank="1" showInputMessage="1" showErrorMessage="1" sqref="G15:J15">
      <formula1>IF(G10="3ST",$R$36:$R$39,$R$36:$R$40)</formula1>
    </dataValidation>
    <dataValidation allowBlank="1" showInputMessage="1" showErrorMessage="1" errorTitle="Invalid" sqref="L30:M30"/>
    <dataValidation type="whole" allowBlank="1" showInputMessage="1" showErrorMessage="1" sqref="J13 H13">
      <formula1>0</formula1>
      <formula2>90</formula2>
    </dataValidation>
    <dataValidation operator="greaterThan" allowBlank="1" showInputMessage="1" showErrorMessage="1" sqref="I13 G13"/>
    <dataValidation type="list" allowBlank="1" showInputMessage="1" showErrorMessage="1" sqref="G16">
      <formula1>ILight</formula1>
    </dataValidation>
    <dataValidation type="decimal" allowBlank="1" showInputMessage="1" showErrorMessage="1" sqref="G17">
      <formula1>0</formula1>
      <formula2>10</formula2>
    </dataValidation>
    <dataValidation type="whole" operator="greaterThan" allowBlank="1" showInputMessage="1" showErrorMessage="1" sqref="J7:J8 K7:M7">
      <formula1>1990</formula1>
    </dataValidation>
    <dataValidation type="list" operator="greaterThan" allowBlank="1" showInputMessage="1" showErrorMessage="1" sqref="G10:J10">
      <formula1>IF(C8="Signalized",$Q$38,$Q$36:$Q$37)</formula1>
    </dataValidation>
    <dataValidation type="decimal" operator="greaterThanOrEqual" allowBlank="1" showInputMessage="1" showErrorMessage="1" sqref="J19:K20">
      <formula1>0</formula1>
    </dataValidation>
    <dataValidation type="whole" allowBlank="1" showInputMessage="1" showErrorMessage="1" error="Invalid input. Acceptable range is between 0 and the maximum AADT." sqref="G11:J12">
      <formula1>0</formula1>
      <formula2>E11*1.2</formula2>
    </dataValidation>
    <dataValidation type="list" allowBlank="1" showInputMessage="1" showErrorMessage="1" sqref="F13">
      <formula1>IF(G10="4ST",$Q$42:$Q$43,$Q$43)</formula1>
    </dataValidation>
  </dataValidations>
  <printOptions/>
  <pageMargins left="0.7" right="0.7" top="0.75" bottom="0.75" header="0.3" footer="0.3"/>
  <pageSetup fitToHeight="0" fitToWidth="1" horizontalDpi="600" verticalDpi="600" orientation="landscape" scale="65"/>
  <headerFooter>
    <oddFooter>&amp;C&amp;G</oddFooter>
  </headerFooter>
  <rowBreaks count="1" manualBreakCount="1">
    <brk id="42"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Dixon</dc:creator>
  <cp:keywords/>
  <dc:description>Prepared for HSM Training -- NCHRP 17-38</dc:description>
  <cp:lastModifiedBy>Bradbury, Kate/SEA</cp:lastModifiedBy>
  <cp:lastPrinted>2011-10-27T23:17:16Z</cp:lastPrinted>
  <dcterms:created xsi:type="dcterms:W3CDTF">2009-11-22T21:24:43Z</dcterms:created>
  <dcterms:modified xsi:type="dcterms:W3CDTF">2011-12-13T16:40:45Z</dcterms:modified>
  <cp:category/>
  <cp:version/>
  <cp:contentType/>
  <cp:contentStatus/>
</cp:coreProperties>
</file>